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eride.irmak\Desktop\2022 KİTAP - excel\"/>
    </mc:Choice>
  </mc:AlternateContent>
  <bookViews>
    <workbookView xWindow="-120" yWindow="-120" windowWidth="29040" windowHeight="15840" tabRatio="862" firstSheet="3" activeTab="30"/>
  </bookViews>
  <sheets>
    <sheet name="içindekiler1" sheetId="77" r:id="rId1"/>
    <sheet name="Metaveri" sheetId="149" r:id="rId2"/>
    <sheet name="İstatistiki kavramlar" sheetId="180" r:id="rId3"/>
    <sheet name="1.1" sheetId="79" r:id="rId4"/>
    <sheet name="1.2" sheetId="80" r:id="rId5"/>
    <sheet name="1.3" sheetId="81" r:id="rId6"/>
    <sheet name="1.4" sheetId="82" r:id="rId7"/>
    <sheet name="1.5" sheetId="83" r:id="rId8"/>
    <sheet name="1.6" sheetId="84" r:id="rId9"/>
    <sheet name="1.7" sheetId="85" r:id="rId10"/>
    <sheet name="1.8" sheetId="87" r:id="rId11"/>
    <sheet name="1.9" sheetId="88" state="hidden" r:id="rId12"/>
    <sheet name="1.9 " sheetId="154" r:id="rId13"/>
    <sheet name="1.10" sheetId="89" r:id="rId14"/>
    <sheet name="1.11" sheetId="90" r:id="rId15"/>
    <sheet name="1.12" sheetId="124" r:id="rId16"/>
    <sheet name="1.13" sheetId="182" r:id="rId17"/>
    <sheet name="1.14" sheetId="172" r:id="rId18"/>
    <sheet name="1.15" sheetId="173" r:id="rId19"/>
    <sheet name="1.16" sheetId="183" r:id="rId20"/>
    <sheet name="1.17" sheetId="176" r:id="rId21"/>
    <sheet name="1.18" sheetId="178" r:id="rId22"/>
    <sheet name="1.19" sheetId="158" r:id="rId23"/>
    <sheet name="1.20" sheetId="186" r:id="rId24"/>
    <sheet name="1.21" sheetId="165" r:id="rId25"/>
    <sheet name="1.22" sheetId="185" r:id="rId26"/>
    <sheet name="1.23" sheetId="150" r:id="rId27"/>
    <sheet name="1.24" sheetId="119" r:id="rId28"/>
    <sheet name="1.25" sheetId="120" r:id="rId29"/>
    <sheet name="1.26" sheetId="179" r:id="rId30"/>
    <sheet name="1.27 ve Grafik 1.1" sheetId="121" r:id="rId31"/>
  </sheets>
  <definedNames>
    <definedName name="_xlnm._FilterDatabase" localSheetId="18" hidden="1">'1.15'!$A$47:$O$81</definedName>
    <definedName name="_xlnm._FilterDatabase" localSheetId="21" hidden="1">'1.18'!$A$47:$O$81</definedName>
    <definedName name="_xlnm.Print_Area" localSheetId="17">'1.14'!$A$1:$E$26</definedName>
    <definedName name="_xlnm.Print_Area" localSheetId="20">'1.17'!$A$1:$E$26</definedName>
    <definedName name="_xlnm.Print_Area" localSheetId="22">'1.19'!$A$1:$F$16</definedName>
    <definedName name="_xlnm.Print_Area" localSheetId="23">'1.20'!$A$1:$D$23</definedName>
    <definedName name="_xlnm.Print_Area" localSheetId="24">'1.21'!$A$1:$F$31</definedName>
    <definedName name="_xlnm.Print_Area" localSheetId="25">'1.22'!$A$1:$W$25</definedName>
    <definedName name="_xlnm.Print_Area" localSheetId="26">'1.23'!$A$1:$F$28</definedName>
    <definedName name="_xlnm.Print_Area" localSheetId="27">'1.24'!$A$1:$H$30</definedName>
    <definedName name="_xlnm.Print_Area" localSheetId="28">'1.25'!$A$1:$H$19</definedName>
    <definedName name="_xlnm.Print_Area" localSheetId="29">'1.26'!$A$1:$H$34</definedName>
    <definedName name="_xlnm.Print_Area" localSheetId="30">'1.27 ve Grafik 1.1'!$A$1:$H$46</definedName>
    <definedName name="_xlnm.Print_Area" localSheetId="7">'1.5'!$A$1:$F$45</definedName>
    <definedName name="_xlnm.Print_Area" localSheetId="10">'1.8'!$A$1:$F$44</definedName>
    <definedName name="_xlnm.Print_Area" localSheetId="0">içindekiler1!$A$1:$C$43</definedName>
  </definedNames>
  <calcPr calcId="162913"/>
</workbook>
</file>

<file path=xl/calcChain.xml><?xml version="1.0" encoding="utf-8"?>
<calcChain xmlns="http://schemas.openxmlformats.org/spreadsheetml/2006/main">
  <c r="F37" i="121" l="1"/>
  <c r="F38" i="121"/>
  <c r="F39" i="121"/>
  <c r="F40" i="121"/>
  <c r="F41" i="121"/>
  <c r="F42" i="121"/>
  <c r="F43" i="121"/>
  <c r="F44" i="121"/>
  <c r="F45" i="121"/>
  <c r="F46" i="121"/>
  <c r="D46" i="121" s="1"/>
  <c r="F36" i="121"/>
  <c r="F35" i="121"/>
  <c r="D45" i="121"/>
  <c r="D26" i="150" l="1"/>
  <c r="E46" i="121" l="1"/>
  <c r="H26" i="119"/>
  <c r="H27" i="119"/>
  <c r="H28" i="119"/>
  <c r="H29" i="119"/>
  <c r="H30" i="119"/>
  <c r="B29" i="119"/>
  <c r="B30" i="119"/>
  <c r="B28" i="119"/>
  <c r="B26" i="119"/>
  <c r="B27" i="119"/>
  <c r="D25" i="119"/>
  <c r="D26" i="119"/>
  <c r="D27" i="119"/>
  <c r="D28" i="119"/>
  <c r="D29" i="119"/>
  <c r="D30" i="119"/>
  <c r="D24" i="119"/>
  <c r="D13" i="158"/>
  <c r="E13" i="158"/>
  <c r="D12" i="158"/>
  <c r="C13" i="158"/>
  <c r="C12" i="158"/>
  <c r="F248" i="182"/>
  <c r="F249" i="182"/>
  <c r="F272" i="182"/>
  <c r="F273" i="182"/>
  <c r="F274" i="182"/>
  <c r="F275" i="182"/>
  <c r="H16" i="124"/>
  <c r="F16" i="124"/>
  <c r="E16" i="124"/>
  <c r="D16" i="124"/>
  <c r="C16" i="124"/>
  <c r="G15" i="124"/>
  <c r="D11" i="89"/>
  <c r="E11" i="89"/>
  <c r="C11" i="89"/>
  <c r="E22" i="165"/>
  <c r="E28" i="165" s="1"/>
  <c r="F21" i="165"/>
  <c r="E21" i="165"/>
  <c r="F22" i="165"/>
  <c r="F28" i="165" s="1"/>
  <c r="E8" i="158"/>
  <c r="E12" i="158" s="1"/>
  <c r="K102" i="173"/>
  <c r="J102" i="173"/>
  <c r="K101" i="173"/>
  <c r="J101" i="173"/>
  <c r="K100" i="173"/>
  <c r="J100" i="173"/>
  <c r="K99" i="173"/>
  <c r="J99" i="173"/>
  <c r="K98" i="173"/>
  <c r="J98" i="173"/>
  <c r="K97" i="173"/>
  <c r="J97" i="173"/>
  <c r="K96" i="173"/>
  <c r="J96" i="173"/>
  <c r="K95" i="173"/>
  <c r="J95" i="173"/>
  <c r="K94" i="173"/>
  <c r="J94" i="173"/>
  <c r="K93" i="173"/>
  <c r="J93" i="173"/>
  <c r="K92" i="173"/>
  <c r="J92" i="173"/>
  <c r="K91" i="173"/>
  <c r="J91" i="173"/>
  <c r="K90" i="173"/>
  <c r="J90" i="173"/>
  <c r="I103" i="173"/>
  <c r="I102" i="173"/>
  <c r="M102" i="173" s="1"/>
  <c r="E102" i="173"/>
  <c r="I101" i="173"/>
  <c r="M101" i="173" s="1"/>
  <c r="E101" i="173"/>
  <c r="I100" i="173"/>
  <c r="E100" i="173"/>
  <c r="I99" i="173"/>
  <c r="M99" i="173" s="1"/>
  <c r="E99" i="173"/>
  <c r="I98" i="173"/>
  <c r="M98" i="173" s="1"/>
  <c r="E98" i="173"/>
  <c r="I97" i="173"/>
  <c r="E97" i="173"/>
  <c r="M97" i="173" s="1"/>
  <c r="I96" i="173"/>
  <c r="M96" i="173" s="1"/>
  <c r="E96" i="173"/>
  <c r="I95" i="173"/>
  <c r="M95" i="173" s="1"/>
  <c r="E95" i="173"/>
  <c r="I94" i="173"/>
  <c r="E94" i="173"/>
  <c r="I93" i="173"/>
  <c r="M93" i="173" s="1"/>
  <c r="E93" i="173"/>
  <c r="I92" i="173"/>
  <c r="M92" i="173" s="1"/>
  <c r="E92" i="173"/>
  <c r="I91" i="173"/>
  <c r="E91" i="173"/>
  <c r="M91" i="173" s="1"/>
  <c r="I90" i="173"/>
  <c r="M90" i="173" s="1"/>
  <c r="E90" i="173"/>
  <c r="I81" i="173"/>
  <c r="E81" i="173"/>
  <c r="I80" i="173"/>
  <c r="E80" i="173"/>
  <c r="I79" i="173"/>
  <c r="E79" i="173"/>
  <c r="I78" i="173"/>
  <c r="E78" i="173"/>
  <c r="I77" i="173"/>
  <c r="E77" i="173"/>
  <c r="I76" i="173"/>
  <c r="E76" i="173"/>
  <c r="I75" i="173"/>
  <c r="E75" i="173"/>
  <c r="I74" i="173"/>
  <c r="E74" i="173"/>
  <c r="I73" i="173"/>
  <c r="E73" i="173"/>
  <c r="I72" i="173"/>
  <c r="E72" i="173"/>
  <c r="I71" i="173"/>
  <c r="E71" i="173"/>
  <c r="I70" i="173"/>
  <c r="E70" i="173"/>
  <c r="I69" i="173"/>
  <c r="E69" i="173"/>
  <c r="I68" i="173"/>
  <c r="E68" i="173"/>
  <c r="I67" i="173"/>
  <c r="E67" i="173"/>
  <c r="I66" i="173"/>
  <c r="E66" i="173"/>
  <c r="I65" i="173"/>
  <c r="E65" i="173"/>
  <c r="I64" i="173"/>
  <c r="E64" i="173"/>
  <c r="I63" i="173"/>
  <c r="E63" i="173"/>
  <c r="I62" i="173"/>
  <c r="E62" i="173"/>
  <c r="I61" i="173"/>
  <c r="E61" i="173"/>
  <c r="I60" i="173"/>
  <c r="E60" i="173"/>
  <c r="I59" i="173"/>
  <c r="E59" i="173"/>
  <c r="I58" i="173"/>
  <c r="E58" i="173"/>
  <c r="I57" i="173"/>
  <c r="E57" i="173"/>
  <c r="I56" i="173"/>
  <c r="E56" i="173"/>
  <c r="I55" i="173"/>
  <c r="E55" i="173"/>
  <c r="I54" i="173"/>
  <c r="E54" i="173"/>
  <c r="I53" i="173"/>
  <c r="E53" i="173"/>
  <c r="I52" i="173"/>
  <c r="E52" i="173"/>
  <c r="I51" i="173"/>
  <c r="E51" i="173"/>
  <c r="I50" i="173"/>
  <c r="E50" i="173"/>
  <c r="I49" i="173"/>
  <c r="E49" i="173"/>
  <c r="I48" i="173"/>
  <c r="E48" i="173"/>
  <c r="I40" i="173"/>
  <c r="E40" i="173"/>
  <c r="I39" i="173"/>
  <c r="E39" i="173"/>
  <c r="I38" i="173"/>
  <c r="E38" i="173"/>
  <c r="I37" i="173"/>
  <c r="E37" i="173"/>
  <c r="I36" i="173"/>
  <c r="E36" i="173"/>
  <c r="I35" i="173"/>
  <c r="E35" i="173"/>
  <c r="I34" i="173"/>
  <c r="E34" i="173"/>
  <c r="I33" i="173"/>
  <c r="E33" i="173"/>
  <c r="I32" i="173"/>
  <c r="E32" i="173"/>
  <c r="I31" i="173"/>
  <c r="E31" i="173"/>
  <c r="I30" i="173"/>
  <c r="E30" i="173"/>
  <c r="I29" i="173"/>
  <c r="E29" i="173"/>
  <c r="I28" i="173"/>
  <c r="E28" i="173"/>
  <c r="I27" i="173"/>
  <c r="E27" i="173"/>
  <c r="I26" i="173"/>
  <c r="E26" i="173"/>
  <c r="I25" i="173"/>
  <c r="E25" i="173"/>
  <c r="I24" i="173"/>
  <c r="E24" i="173"/>
  <c r="I23" i="173"/>
  <c r="E23" i="173"/>
  <c r="I22" i="173"/>
  <c r="E22" i="173"/>
  <c r="I21" i="173"/>
  <c r="E21" i="173"/>
  <c r="I20" i="173"/>
  <c r="E20" i="173"/>
  <c r="I19" i="173"/>
  <c r="E19" i="173"/>
  <c r="I18" i="173"/>
  <c r="E18" i="173"/>
  <c r="I17" i="173"/>
  <c r="E17" i="173"/>
  <c r="I16" i="173"/>
  <c r="E16" i="173"/>
  <c r="I15" i="173"/>
  <c r="E15" i="173"/>
  <c r="I14" i="173"/>
  <c r="E14" i="173"/>
  <c r="I13" i="173"/>
  <c r="E13" i="173"/>
  <c r="I12" i="173"/>
  <c r="E12" i="173"/>
  <c r="I11" i="173"/>
  <c r="E11" i="173"/>
  <c r="I10" i="173"/>
  <c r="E10" i="173"/>
  <c r="I9" i="173"/>
  <c r="E9" i="173"/>
  <c r="I8" i="173"/>
  <c r="E8" i="173"/>
  <c r="I7" i="173"/>
  <c r="E7" i="173"/>
  <c r="C103" i="178"/>
  <c r="D103" i="178"/>
  <c r="F103" i="178"/>
  <c r="G103" i="178"/>
  <c r="H103" i="178"/>
  <c r="L103" i="178" s="1"/>
  <c r="B103" i="178"/>
  <c r="I102" i="178"/>
  <c r="I101" i="178"/>
  <c r="E101" i="178"/>
  <c r="I100" i="178"/>
  <c r="E100" i="178"/>
  <c r="I99" i="178"/>
  <c r="E99" i="178"/>
  <c r="I98" i="178"/>
  <c r="E98" i="178"/>
  <c r="I97" i="178"/>
  <c r="E97" i="178"/>
  <c r="I96" i="178"/>
  <c r="E96" i="178"/>
  <c r="I95" i="178"/>
  <c r="E95" i="178"/>
  <c r="I94" i="178"/>
  <c r="E94" i="178"/>
  <c r="I93" i="178"/>
  <c r="E93" i="178"/>
  <c r="I92" i="178"/>
  <c r="E92" i="178"/>
  <c r="I91" i="178"/>
  <c r="E91" i="178"/>
  <c r="I90" i="178"/>
  <c r="E90" i="178"/>
  <c r="I89" i="178"/>
  <c r="E89" i="178"/>
  <c r="I81" i="178"/>
  <c r="E81" i="178"/>
  <c r="I80" i="178"/>
  <c r="E80" i="178"/>
  <c r="I79" i="178"/>
  <c r="E79" i="178"/>
  <c r="I78" i="178"/>
  <c r="E78" i="178"/>
  <c r="I77" i="178"/>
  <c r="E77" i="178"/>
  <c r="I76" i="178"/>
  <c r="E76" i="178"/>
  <c r="I75" i="178"/>
  <c r="E75" i="178"/>
  <c r="I74" i="178"/>
  <c r="E74" i="178"/>
  <c r="I73" i="178"/>
  <c r="E73" i="178"/>
  <c r="I72" i="178"/>
  <c r="E72" i="178"/>
  <c r="I71" i="178"/>
  <c r="E71" i="178"/>
  <c r="I70" i="178"/>
  <c r="E70" i="178"/>
  <c r="I69" i="178"/>
  <c r="E69" i="178"/>
  <c r="I68" i="178"/>
  <c r="E68" i="178"/>
  <c r="I67" i="178"/>
  <c r="E67" i="178"/>
  <c r="I66" i="178"/>
  <c r="E66" i="178"/>
  <c r="I65" i="178"/>
  <c r="E65" i="178"/>
  <c r="I64" i="178"/>
  <c r="E64" i="178"/>
  <c r="I63" i="178"/>
  <c r="E63" i="178"/>
  <c r="I62" i="178"/>
  <c r="E62" i="178"/>
  <c r="I61" i="178"/>
  <c r="E61" i="178"/>
  <c r="I60" i="178"/>
  <c r="E60" i="178"/>
  <c r="I59" i="178"/>
  <c r="E59" i="178"/>
  <c r="I58" i="178"/>
  <c r="E58" i="178"/>
  <c r="I57" i="178"/>
  <c r="E57" i="178"/>
  <c r="I56" i="178"/>
  <c r="E56" i="178"/>
  <c r="I55" i="178"/>
  <c r="E55" i="178"/>
  <c r="I54" i="178"/>
  <c r="E54" i="178"/>
  <c r="I53" i="178"/>
  <c r="E53" i="178"/>
  <c r="I52" i="178"/>
  <c r="E52" i="178"/>
  <c r="I51" i="178"/>
  <c r="E51" i="178"/>
  <c r="I50" i="178"/>
  <c r="E50" i="178"/>
  <c r="I49" i="178"/>
  <c r="E49" i="178"/>
  <c r="I48" i="178"/>
  <c r="E48" i="178"/>
  <c r="L11" i="178"/>
  <c r="L12" i="178"/>
  <c r="L13" i="178"/>
  <c r="L15" i="178"/>
  <c r="L40" i="178"/>
  <c r="I40" i="178"/>
  <c r="E40" i="178"/>
  <c r="I39" i="178"/>
  <c r="E39" i="178"/>
  <c r="I38" i="178"/>
  <c r="E38" i="178"/>
  <c r="I37" i="178"/>
  <c r="E37" i="178"/>
  <c r="I36" i="178"/>
  <c r="E36" i="178"/>
  <c r="I35" i="178"/>
  <c r="E35" i="178"/>
  <c r="I34" i="178"/>
  <c r="E34" i="178"/>
  <c r="I33" i="178"/>
  <c r="E33" i="178"/>
  <c r="I32" i="178"/>
  <c r="E32" i="178"/>
  <c r="I31" i="178"/>
  <c r="E31" i="178"/>
  <c r="I30" i="178"/>
  <c r="E30" i="178"/>
  <c r="I29" i="178"/>
  <c r="E29" i="178"/>
  <c r="I28" i="178"/>
  <c r="E28" i="178"/>
  <c r="I27" i="178"/>
  <c r="E27" i="178"/>
  <c r="I26" i="178"/>
  <c r="E26" i="178"/>
  <c r="I25" i="178"/>
  <c r="E25" i="178"/>
  <c r="I24" i="178"/>
  <c r="E24" i="178"/>
  <c r="I23" i="178"/>
  <c r="E23" i="178"/>
  <c r="I22" i="178"/>
  <c r="E22" i="178"/>
  <c r="I21" i="178"/>
  <c r="E21" i="178"/>
  <c r="I20" i="178"/>
  <c r="E20" i="178"/>
  <c r="I19" i="178"/>
  <c r="E19" i="178"/>
  <c r="I18" i="178"/>
  <c r="E18" i="178"/>
  <c r="I17" i="178"/>
  <c r="E17" i="178"/>
  <c r="I16" i="178"/>
  <c r="E16" i="178"/>
  <c r="I15" i="178"/>
  <c r="E15" i="178"/>
  <c r="I14" i="178"/>
  <c r="E14" i="178"/>
  <c r="I13" i="178"/>
  <c r="E13" i="178"/>
  <c r="I12" i="178"/>
  <c r="E12" i="178"/>
  <c r="I11" i="178"/>
  <c r="E11" i="178"/>
  <c r="I10" i="178"/>
  <c r="E10" i="178"/>
  <c r="I9" i="178"/>
  <c r="E9" i="178"/>
  <c r="I8" i="178"/>
  <c r="E8" i="178"/>
  <c r="I7" i="178"/>
  <c r="E7" i="178"/>
  <c r="E103" i="178" s="1"/>
  <c r="I103" i="178" l="1"/>
  <c r="M103" i="178" s="1"/>
  <c r="M94" i="173"/>
  <c r="M100" i="173"/>
  <c r="K103" i="178"/>
  <c r="J103" i="178"/>
  <c r="E45" i="121" l="1"/>
  <c r="F30" i="119" l="1"/>
  <c r="F29" i="119"/>
  <c r="V25" i="185"/>
  <c r="V24" i="185"/>
  <c r="F11" i="158"/>
  <c r="F13" i="158" s="1"/>
  <c r="F10" i="158"/>
  <c r="F9" i="158"/>
  <c r="F8" i="158"/>
  <c r="F12" i="158" l="1"/>
  <c r="L25" i="82"/>
  <c r="G7" i="124"/>
  <c r="G8" i="124"/>
  <c r="G9" i="124"/>
  <c r="G10" i="124"/>
  <c r="G11" i="124"/>
  <c r="G12" i="124"/>
  <c r="G13" i="124"/>
  <c r="G14" i="124"/>
  <c r="D11" i="90"/>
  <c r="E11" i="90"/>
  <c r="F11" i="90"/>
  <c r="G11" i="90"/>
  <c r="H11" i="90"/>
  <c r="I11" i="90"/>
  <c r="J11" i="90"/>
  <c r="K11" i="90"/>
  <c r="L11" i="90"/>
  <c r="C11" i="90"/>
  <c r="C14" i="89"/>
  <c r="D14" i="89"/>
  <c r="E14" i="89"/>
  <c r="C17" i="89"/>
  <c r="D17" i="89"/>
  <c r="E17" i="89"/>
  <c r="C20" i="89"/>
  <c r="D20" i="89"/>
  <c r="E20" i="89"/>
  <c r="C23" i="89"/>
  <c r="D23" i="89"/>
  <c r="E23" i="89"/>
  <c r="C26" i="89"/>
  <c r="D26" i="89"/>
  <c r="E26" i="89"/>
  <c r="C29" i="89"/>
  <c r="D29" i="89"/>
  <c r="E29" i="89"/>
  <c r="C32" i="89"/>
  <c r="D32" i="89"/>
  <c r="E32" i="89"/>
  <c r="C35" i="89"/>
  <c r="D35" i="89"/>
  <c r="E35" i="89"/>
  <c r="C38" i="89"/>
  <c r="D38" i="89"/>
  <c r="E38" i="89"/>
  <c r="C41" i="89"/>
  <c r="D41" i="89"/>
  <c r="E41" i="89"/>
  <c r="E26" i="150"/>
  <c r="C26" i="150"/>
  <c r="D22" i="165"/>
  <c r="D28" i="165" s="1"/>
  <c r="C22" i="165"/>
  <c r="C28" i="165" s="1"/>
  <c r="D21" i="165"/>
  <c r="C21" i="165"/>
  <c r="D21" i="186"/>
  <c r="D20" i="186"/>
  <c r="D26" i="176"/>
  <c r="C26" i="176"/>
  <c r="F444" i="183"/>
  <c r="F445" i="183"/>
  <c r="F443" i="183"/>
  <c r="F442" i="183"/>
  <c r="D484" i="183"/>
  <c r="E26" i="176" l="1"/>
  <c r="F211" i="183"/>
  <c r="F212" i="183"/>
  <c r="F213" i="183"/>
  <c r="F214" i="183"/>
  <c r="F215" i="183"/>
  <c r="F216" i="183"/>
  <c r="C484" i="183"/>
  <c r="F484" i="183" s="1"/>
  <c r="F441" i="183"/>
  <c r="F440" i="183"/>
  <c r="F473" i="183"/>
  <c r="F472" i="183"/>
  <c r="F471" i="183"/>
  <c r="F470" i="183"/>
  <c r="F469" i="183"/>
  <c r="F468" i="183"/>
  <c r="F467" i="183"/>
  <c r="F466" i="183"/>
  <c r="F465" i="183"/>
  <c r="F464" i="183"/>
  <c r="F405" i="183"/>
  <c r="F400" i="183"/>
  <c r="F399" i="183"/>
  <c r="F398" i="183"/>
  <c r="F397" i="183"/>
  <c r="F368" i="183"/>
  <c r="F367" i="183"/>
  <c r="F366" i="183"/>
  <c r="F365" i="183"/>
  <c r="F163" i="183"/>
  <c r="F145" i="183"/>
  <c r="F129" i="183"/>
  <c r="F130" i="183"/>
  <c r="F131" i="183"/>
  <c r="F132" i="183"/>
  <c r="F133" i="183"/>
  <c r="F134" i="183"/>
  <c r="F135" i="183"/>
  <c r="F136" i="183"/>
  <c r="F127" i="183"/>
  <c r="F125" i="183"/>
  <c r="F128" i="183"/>
  <c r="F126" i="183"/>
  <c r="F6" i="183"/>
  <c r="D472" i="182"/>
  <c r="F146" i="182"/>
  <c r="F440" i="182"/>
  <c r="F441" i="182"/>
  <c r="F442" i="182"/>
  <c r="F443" i="182"/>
  <c r="F444" i="182"/>
  <c r="F445" i="182"/>
  <c r="F446" i="182"/>
  <c r="F447" i="182"/>
  <c r="F448" i="182"/>
  <c r="F449" i="182"/>
  <c r="F450" i="182"/>
  <c r="F451" i="182"/>
  <c r="F452" i="182"/>
  <c r="F453" i="182"/>
  <c r="F454" i="182"/>
  <c r="F455" i="182"/>
  <c r="F456" i="182"/>
  <c r="F457" i="182"/>
  <c r="F458" i="182"/>
  <c r="F459" i="182"/>
  <c r="F460" i="182"/>
  <c r="F461" i="182"/>
  <c r="F462" i="182"/>
  <c r="F463" i="182"/>
  <c r="F464" i="182"/>
  <c r="F465" i="182"/>
  <c r="F466" i="182"/>
  <c r="F467" i="182"/>
  <c r="F468" i="182"/>
  <c r="F469" i="182"/>
  <c r="F470" i="182"/>
  <c r="F471" i="182"/>
  <c r="F438" i="182"/>
  <c r="F436" i="182"/>
  <c r="F439" i="182"/>
  <c r="F437" i="182"/>
  <c r="F408" i="182"/>
  <c r="F409" i="182"/>
  <c r="F410" i="182"/>
  <c r="F411" i="182"/>
  <c r="F412" i="182"/>
  <c r="F413" i="182"/>
  <c r="F414" i="182"/>
  <c r="F415" i="182"/>
  <c r="F416" i="182"/>
  <c r="F417" i="182"/>
  <c r="F418" i="182"/>
  <c r="F419" i="182"/>
  <c r="F420" i="182"/>
  <c r="F421" i="182"/>
  <c r="F422" i="182"/>
  <c r="F423" i="182"/>
  <c r="F424" i="182"/>
  <c r="F425" i="182"/>
  <c r="F426" i="182"/>
  <c r="F427" i="182"/>
  <c r="F428" i="182"/>
  <c r="F429" i="182"/>
  <c r="F430" i="182"/>
  <c r="F431" i="182"/>
  <c r="F432" i="182"/>
  <c r="F433" i="182"/>
  <c r="F434" i="182"/>
  <c r="F435" i="182"/>
  <c r="F406" i="182"/>
  <c r="F404" i="182"/>
  <c r="F407" i="182"/>
  <c r="F405" i="182"/>
  <c r="F367" i="182"/>
  <c r="F368" i="182"/>
  <c r="F369" i="182"/>
  <c r="F370" i="182"/>
  <c r="F371" i="182"/>
  <c r="F372" i="182"/>
  <c r="F373" i="182"/>
  <c r="F374" i="182"/>
  <c r="F375" i="182"/>
  <c r="F376" i="182"/>
  <c r="F377" i="182"/>
  <c r="F378" i="182"/>
  <c r="F379" i="182"/>
  <c r="F380" i="182"/>
  <c r="F381" i="182"/>
  <c r="F382" i="182"/>
  <c r="F383" i="182"/>
  <c r="F384" i="182"/>
  <c r="F385" i="182"/>
  <c r="F386" i="182"/>
  <c r="F387" i="182"/>
  <c r="F388" i="182"/>
  <c r="F389" i="182"/>
  <c r="F390" i="182"/>
  <c r="F391" i="182"/>
  <c r="F392" i="182"/>
  <c r="F393" i="182"/>
  <c r="F394" i="182"/>
  <c r="F395" i="182"/>
  <c r="F396" i="182"/>
  <c r="F397" i="182"/>
  <c r="F398" i="182"/>
  <c r="F365" i="182"/>
  <c r="F363" i="182"/>
  <c r="F357" i="182"/>
  <c r="F358" i="182"/>
  <c r="F359" i="182"/>
  <c r="F360" i="182"/>
  <c r="F361" i="182"/>
  <c r="F362" i="182"/>
  <c r="F339" i="182"/>
  <c r="F340" i="182"/>
  <c r="F341" i="182"/>
  <c r="F342" i="182"/>
  <c r="F343" i="182"/>
  <c r="F344" i="182"/>
  <c r="F345" i="182"/>
  <c r="F346" i="182"/>
  <c r="F347" i="182"/>
  <c r="F348" i="182"/>
  <c r="F349" i="182"/>
  <c r="F350" i="182"/>
  <c r="F351" i="182"/>
  <c r="F352" i="182"/>
  <c r="F353" i="182"/>
  <c r="F354" i="182"/>
  <c r="F355" i="182"/>
  <c r="F356" i="182"/>
  <c r="F337" i="182"/>
  <c r="F335" i="182"/>
  <c r="F366" i="182"/>
  <c r="F364" i="182"/>
  <c r="F338" i="182"/>
  <c r="F336" i="182"/>
  <c r="F329" i="182"/>
  <c r="F330" i="182"/>
  <c r="F331" i="182"/>
  <c r="F332" i="182"/>
  <c r="F333" i="182"/>
  <c r="F334" i="182"/>
  <c r="F327" i="182"/>
  <c r="F325" i="182"/>
  <c r="F328" i="182"/>
  <c r="F326" i="182"/>
  <c r="F296" i="182"/>
  <c r="F297" i="182"/>
  <c r="F298" i="182"/>
  <c r="F299" i="182"/>
  <c r="F300" i="182"/>
  <c r="F301" i="182"/>
  <c r="F302" i="182"/>
  <c r="F303" i="182"/>
  <c r="F304" i="182"/>
  <c r="F305" i="182"/>
  <c r="F306" i="182"/>
  <c r="F307" i="182"/>
  <c r="F308" i="182"/>
  <c r="F309" i="182"/>
  <c r="F310" i="182"/>
  <c r="F311" i="182"/>
  <c r="F312" i="182"/>
  <c r="F313" i="182"/>
  <c r="F314" i="182"/>
  <c r="F315" i="182"/>
  <c r="F316" i="182"/>
  <c r="F317" i="182"/>
  <c r="F294" i="182"/>
  <c r="F292" i="182"/>
  <c r="F295" i="182"/>
  <c r="F282" i="182"/>
  <c r="F283" i="182"/>
  <c r="F284" i="182"/>
  <c r="F285" i="182"/>
  <c r="F286" i="182"/>
  <c r="F287" i="182"/>
  <c r="F288" i="182"/>
  <c r="F289" i="182"/>
  <c r="F290" i="182"/>
  <c r="F291" i="182"/>
  <c r="F280" i="182"/>
  <c r="F278" i="182"/>
  <c r="F281" i="182"/>
  <c r="F279" i="182"/>
  <c r="F266" i="182"/>
  <c r="F264" i="182"/>
  <c r="F265" i="182"/>
  <c r="F267" i="182"/>
  <c r="F268" i="182"/>
  <c r="F269" i="182"/>
  <c r="F270" i="182"/>
  <c r="F271" i="182"/>
  <c r="F276" i="182"/>
  <c r="F277" i="182"/>
  <c r="F262" i="182"/>
  <c r="F260" i="182"/>
  <c r="F263" i="182"/>
  <c r="F261" i="182"/>
  <c r="F238" i="182"/>
  <c r="F239" i="182"/>
  <c r="F240" i="182"/>
  <c r="F241" i="182"/>
  <c r="F242" i="182"/>
  <c r="F243" i="182"/>
  <c r="F244" i="182"/>
  <c r="F245" i="182"/>
  <c r="F246" i="182"/>
  <c r="F247" i="182"/>
  <c r="F250" i="182"/>
  <c r="F251" i="182"/>
  <c r="F252" i="182"/>
  <c r="F253" i="182"/>
  <c r="F236" i="182"/>
  <c r="F237" i="182"/>
  <c r="F234" i="182"/>
  <c r="F235" i="182"/>
  <c r="F232" i="182"/>
  <c r="F230" i="182"/>
  <c r="F228" i="182"/>
  <c r="F226" i="182"/>
  <c r="F224" i="182"/>
  <c r="F222" i="182"/>
  <c r="F220" i="182"/>
  <c r="F233" i="182"/>
  <c r="F231" i="182"/>
  <c r="F229" i="182"/>
  <c r="F227" i="182"/>
  <c r="F225" i="182"/>
  <c r="F223" i="182"/>
  <c r="F221" i="182"/>
  <c r="F178" i="182"/>
  <c r="F179" i="182"/>
  <c r="F180" i="182"/>
  <c r="F181" i="182"/>
  <c r="F182" i="182"/>
  <c r="F183" i="182"/>
  <c r="F184" i="182"/>
  <c r="F185" i="182"/>
  <c r="F186" i="182"/>
  <c r="F187" i="182"/>
  <c r="F188" i="182"/>
  <c r="F189" i="182"/>
  <c r="F158" i="182"/>
  <c r="F159" i="182"/>
  <c r="F160" i="182"/>
  <c r="F161" i="182"/>
  <c r="F162" i="182"/>
  <c r="F163" i="182"/>
  <c r="F164" i="182"/>
  <c r="F165" i="182"/>
  <c r="F166" i="182"/>
  <c r="F167" i="182"/>
  <c r="F168" i="182"/>
  <c r="F169" i="182"/>
  <c r="F170" i="182"/>
  <c r="F171" i="182"/>
  <c r="F172" i="182"/>
  <c r="F173" i="182"/>
  <c r="F174" i="182"/>
  <c r="F175" i="182"/>
  <c r="F176" i="182"/>
  <c r="F177" i="182"/>
  <c r="F156" i="182"/>
  <c r="F154" i="182"/>
  <c r="F152" i="182"/>
  <c r="F150" i="182"/>
  <c r="F148" i="182"/>
  <c r="F157" i="182"/>
  <c r="F155" i="182"/>
  <c r="F153" i="182"/>
  <c r="F151" i="182"/>
  <c r="F149" i="182"/>
  <c r="F147" i="182"/>
  <c r="F144" i="182"/>
  <c r="F142" i="182"/>
  <c r="F140" i="182"/>
  <c r="F138" i="182"/>
  <c r="F136" i="182"/>
  <c r="F145" i="182"/>
  <c r="F143" i="182"/>
  <c r="F141" i="182"/>
  <c r="F139" i="182"/>
  <c r="F137" i="182"/>
  <c r="F134" i="182"/>
  <c r="F132" i="182"/>
  <c r="F130" i="182"/>
  <c r="F128" i="182"/>
  <c r="F126" i="182"/>
  <c r="F124" i="182"/>
  <c r="F125" i="182"/>
  <c r="F135" i="182"/>
  <c r="F133" i="182"/>
  <c r="F131" i="182"/>
  <c r="F129" i="182"/>
  <c r="F127" i="182"/>
  <c r="F116" i="182"/>
  <c r="F114" i="182"/>
  <c r="F112" i="182"/>
  <c r="F110" i="182"/>
  <c r="F108" i="182"/>
  <c r="F106" i="182"/>
  <c r="F104" i="182"/>
  <c r="F102" i="182"/>
  <c r="F100" i="182"/>
  <c r="F117" i="182"/>
  <c r="F115" i="182"/>
  <c r="F113" i="182"/>
  <c r="F111" i="182"/>
  <c r="F109" i="182"/>
  <c r="F107" i="182"/>
  <c r="F105" i="182"/>
  <c r="F103" i="182"/>
  <c r="F101" i="182"/>
  <c r="F98" i="182"/>
  <c r="F96" i="182"/>
  <c r="F94" i="182"/>
  <c r="F92" i="182"/>
  <c r="F90" i="182"/>
  <c r="F88" i="182"/>
  <c r="F86" i="182"/>
  <c r="F84" i="182"/>
  <c r="F82" i="182"/>
  <c r="F80" i="182"/>
  <c r="F78" i="182"/>
  <c r="F76" i="182"/>
  <c r="F74" i="182"/>
  <c r="F72" i="182"/>
  <c r="F70" i="182"/>
  <c r="F68" i="182"/>
  <c r="F99" i="182"/>
  <c r="F97" i="182"/>
  <c r="F95" i="182"/>
  <c r="F93" i="182"/>
  <c r="F91" i="182"/>
  <c r="F89" i="182"/>
  <c r="F87" i="182"/>
  <c r="F85" i="182"/>
  <c r="F83" i="182"/>
  <c r="F81" i="182"/>
  <c r="F79" i="182"/>
  <c r="F77" i="182"/>
  <c r="F75" i="182"/>
  <c r="F73" i="182"/>
  <c r="F71" i="182"/>
  <c r="F69" i="182"/>
  <c r="F60" i="182"/>
  <c r="F58" i="182"/>
  <c r="F56" i="182"/>
  <c r="F54" i="182"/>
  <c r="F52" i="182"/>
  <c r="F50" i="182"/>
  <c r="F61" i="182"/>
  <c r="F59" i="182"/>
  <c r="F57" i="182"/>
  <c r="F55" i="182"/>
  <c r="F53" i="182"/>
  <c r="F51" i="182"/>
  <c r="F48" i="182"/>
  <c r="F46" i="182"/>
  <c r="F44" i="182"/>
  <c r="F42" i="182"/>
  <c r="F40" i="182"/>
  <c r="F38" i="182"/>
  <c r="F36" i="182"/>
  <c r="F34" i="182"/>
  <c r="F49" i="182"/>
  <c r="F47" i="182"/>
  <c r="F45" i="182"/>
  <c r="F43" i="182"/>
  <c r="F41" i="182"/>
  <c r="F39" i="182"/>
  <c r="F37" i="182"/>
  <c r="F35" i="182"/>
  <c r="F32" i="182"/>
  <c r="F30" i="182"/>
  <c r="F28" i="182"/>
  <c r="F26" i="182"/>
  <c r="F24" i="182"/>
  <c r="F20" i="182"/>
  <c r="F22" i="182"/>
  <c r="F33" i="182"/>
  <c r="F31" i="182"/>
  <c r="F29" i="182"/>
  <c r="F27" i="182"/>
  <c r="F25" i="182"/>
  <c r="F23" i="182"/>
  <c r="F21" i="182"/>
  <c r="F18" i="182"/>
  <c r="F16" i="182"/>
  <c r="F14" i="182"/>
  <c r="F12" i="182"/>
  <c r="F10" i="182"/>
  <c r="F8" i="182"/>
  <c r="F6" i="182"/>
  <c r="F19" i="182"/>
  <c r="F17" i="182"/>
  <c r="F15" i="182"/>
  <c r="F13" i="182"/>
  <c r="F11" i="182"/>
  <c r="F9" i="182"/>
  <c r="F7" i="182"/>
  <c r="L41" i="90" l="1"/>
  <c r="K41" i="90"/>
  <c r="J41" i="90"/>
  <c r="I41" i="90"/>
  <c r="H41" i="90"/>
  <c r="G41" i="90"/>
  <c r="F41" i="90"/>
  <c r="E41" i="90"/>
  <c r="D41" i="90"/>
  <c r="C41" i="90"/>
  <c r="D8" i="154"/>
  <c r="E8" i="154"/>
  <c r="F8" i="154"/>
  <c r="G8" i="154"/>
  <c r="H8" i="154"/>
  <c r="D11" i="154"/>
  <c r="E11" i="154"/>
  <c r="F11" i="154"/>
  <c r="G11" i="154"/>
  <c r="H11" i="154"/>
  <c r="G13" i="154"/>
  <c r="G12" i="154"/>
  <c r="E13" i="154"/>
  <c r="E12" i="154"/>
  <c r="C13" i="154"/>
  <c r="C12" i="154"/>
  <c r="C11" i="154"/>
  <c r="C8" i="154"/>
  <c r="F42" i="87"/>
  <c r="E42" i="87"/>
  <c r="D42" i="87"/>
  <c r="C42" i="87"/>
  <c r="K42" i="82"/>
  <c r="J42" i="82"/>
  <c r="I42" i="82"/>
  <c r="H42" i="82"/>
  <c r="G42" i="82"/>
  <c r="F42" i="82"/>
  <c r="E42" i="82"/>
  <c r="D42" i="82"/>
  <c r="C42" i="82"/>
  <c r="L41" i="82"/>
  <c r="L40" i="82"/>
  <c r="E52" i="81"/>
  <c r="D52" i="81"/>
  <c r="C52" i="81"/>
  <c r="E52" i="80"/>
  <c r="D52" i="80"/>
  <c r="C52" i="80"/>
  <c r="E51" i="79"/>
  <c r="D51" i="79"/>
  <c r="C51" i="79"/>
  <c r="G14" i="154" l="1"/>
  <c r="C14" i="154"/>
  <c r="E14" i="154"/>
  <c r="L42" i="82"/>
  <c r="D4" i="186"/>
  <c r="D6" i="186"/>
  <c r="D7" i="186"/>
  <c r="D8" i="186"/>
  <c r="D9" i="186"/>
  <c r="D10" i="186"/>
  <c r="D11" i="186"/>
  <c r="D12" i="186"/>
  <c r="D13" i="186"/>
  <c r="D14" i="186"/>
  <c r="D15" i="186"/>
  <c r="D16" i="186"/>
  <c r="D17" i="186"/>
  <c r="D18" i="186"/>
  <c r="D19" i="186"/>
  <c r="D22" i="186"/>
  <c r="D23" i="186"/>
  <c r="D5" i="186"/>
  <c r="F26" i="150" l="1"/>
  <c r="H25" i="119"/>
  <c r="F27" i="119"/>
  <c r="F28" i="119"/>
  <c r="E41" i="121"/>
  <c r="E42" i="121"/>
  <c r="E43" i="121"/>
  <c r="E44" i="121"/>
  <c r="F290" i="183"/>
  <c r="F289" i="183"/>
  <c r="F274" i="183"/>
  <c r="F273" i="183"/>
  <c r="F206" i="183"/>
  <c r="F205" i="183"/>
  <c r="F95" i="183"/>
  <c r="F94" i="183"/>
  <c r="I104" i="173"/>
  <c r="H104" i="173"/>
  <c r="G104" i="173"/>
  <c r="F104" i="173"/>
  <c r="E104" i="173"/>
  <c r="D104" i="173"/>
  <c r="C104" i="173"/>
  <c r="B104" i="173"/>
  <c r="D26" i="172"/>
  <c r="C26" i="172"/>
  <c r="F215" i="182"/>
  <c r="F214" i="182"/>
  <c r="J104" i="173" l="1"/>
  <c r="K104" i="173"/>
  <c r="L104" i="173"/>
  <c r="E26" i="172"/>
  <c r="M104" i="173"/>
  <c r="H14" i="154"/>
  <c r="D39" i="87"/>
  <c r="E39" i="87"/>
  <c r="F39" i="87"/>
  <c r="C39" i="87"/>
  <c r="D36" i="87"/>
  <c r="E36" i="87"/>
  <c r="F36" i="87"/>
  <c r="C36" i="87"/>
  <c r="D33" i="87"/>
  <c r="E33" i="87"/>
  <c r="F33" i="87"/>
  <c r="C33" i="87"/>
  <c r="D30" i="87"/>
  <c r="E30" i="87"/>
  <c r="F30" i="87"/>
  <c r="C30" i="87"/>
  <c r="C24" i="87"/>
  <c r="D27" i="87"/>
  <c r="E27" i="87"/>
  <c r="F27" i="87"/>
  <c r="C27" i="87"/>
  <c r="D24" i="87"/>
  <c r="E24" i="87"/>
  <c r="F24" i="87"/>
  <c r="D21" i="87"/>
  <c r="E21" i="87"/>
  <c r="F21" i="87"/>
  <c r="C21" i="87"/>
  <c r="D18" i="87"/>
  <c r="E18" i="87"/>
  <c r="F18" i="87"/>
  <c r="C18" i="87"/>
  <c r="D15" i="87"/>
  <c r="E15" i="87"/>
  <c r="F15" i="87"/>
  <c r="C15" i="87"/>
  <c r="D12" i="87"/>
  <c r="E12" i="87"/>
  <c r="F12" i="87"/>
  <c r="C12" i="87"/>
  <c r="F9" i="87"/>
  <c r="D9" i="87"/>
  <c r="E9" i="87"/>
  <c r="N8" i="84"/>
  <c r="N9" i="84"/>
  <c r="N10" i="84"/>
  <c r="N11" i="84"/>
  <c r="N12" i="84"/>
  <c r="N13" i="84"/>
  <c r="N14" i="84"/>
  <c r="N15" i="84"/>
  <c r="N16" i="84"/>
  <c r="N17" i="84"/>
  <c r="N18" i="84"/>
  <c r="N19" i="84"/>
  <c r="N20" i="84"/>
  <c r="N21" i="84"/>
  <c r="N22" i="84"/>
  <c r="N23" i="84"/>
  <c r="N24" i="84"/>
  <c r="N25" i="84"/>
  <c r="N7" i="84"/>
  <c r="N6" i="84"/>
  <c r="K9" i="84"/>
  <c r="K10" i="84"/>
  <c r="K11" i="84"/>
  <c r="K12" i="84"/>
  <c r="K13" i="84"/>
  <c r="K14" i="84"/>
  <c r="K15" i="84"/>
  <c r="K16" i="84"/>
  <c r="K17" i="84"/>
  <c r="K18" i="84"/>
  <c r="K19" i="84"/>
  <c r="K20" i="84"/>
  <c r="K21" i="84"/>
  <c r="K22" i="84"/>
  <c r="K23" i="84"/>
  <c r="K24" i="84"/>
  <c r="K25" i="84"/>
  <c r="K8" i="84"/>
  <c r="K7" i="84"/>
  <c r="K6" i="84"/>
  <c r="H6" i="84"/>
  <c r="L38" i="82"/>
  <c r="L37" i="82"/>
  <c r="L35" i="82"/>
  <c r="L34" i="82"/>
  <c r="L32" i="82"/>
  <c r="L31" i="82"/>
  <c r="L29" i="82"/>
  <c r="L28" i="82"/>
  <c r="L26" i="82"/>
  <c r="L30" i="82" l="1"/>
  <c r="N26" i="84"/>
  <c r="F14" i="154"/>
  <c r="D14" i="154"/>
  <c r="W7" i="185" l="1"/>
  <c r="W8" i="185"/>
  <c r="W9" i="185"/>
  <c r="W10" i="185"/>
  <c r="W11" i="185"/>
  <c r="W12" i="185"/>
  <c r="W13" i="185"/>
  <c r="W14" i="185"/>
  <c r="W15" i="185"/>
  <c r="W16" i="185"/>
  <c r="W17" i="185"/>
  <c r="W18" i="185"/>
  <c r="W19" i="185"/>
  <c r="W20" i="185"/>
  <c r="W21" i="185"/>
  <c r="W24" i="185"/>
  <c r="W25" i="185"/>
  <c r="W6" i="185"/>
  <c r="V6" i="185"/>
  <c r="V21" i="185"/>
  <c r="V20" i="185"/>
  <c r="V19" i="185"/>
  <c r="V18" i="185"/>
  <c r="V17" i="185"/>
  <c r="V16" i="185"/>
  <c r="V15" i="185"/>
  <c r="V14" i="185"/>
  <c r="V13" i="185"/>
  <c r="V12" i="185"/>
  <c r="V11" i="185"/>
  <c r="V10" i="185"/>
  <c r="V9" i="185"/>
  <c r="V8" i="185"/>
  <c r="V7" i="185"/>
  <c r="F483" i="183" l="1"/>
  <c r="F482" i="183"/>
  <c r="F481" i="183"/>
  <c r="F480" i="183"/>
  <c r="F479" i="183"/>
  <c r="F478" i="183"/>
  <c r="F477" i="183"/>
  <c r="F476" i="183"/>
  <c r="F475" i="183"/>
  <c r="F474" i="183"/>
  <c r="F463" i="183"/>
  <c r="F462" i="183"/>
  <c r="F461" i="183"/>
  <c r="F460" i="183"/>
  <c r="F459" i="183"/>
  <c r="F458" i="183"/>
  <c r="F457" i="183"/>
  <c r="F456" i="183"/>
  <c r="F455" i="183"/>
  <c r="F454" i="183"/>
  <c r="F453" i="183"/>
  <c r="F451" i="183"/>
  <c r="F449" i="183"/>
  <c r="F447" i="183"/>
  <c r="F439" i="183"/>
  <c r="F438" i="183"/>
  <c r="F437" i="183"/>
  <c r="F436" i="183"/>
  <c r="F435" i="183"/>
  <c r="F434" i="183"/>
  <c r="F433" i="183"/>
  <c r="F432" i="183"/>
  <c r="F431" i="183"/>
  <c r="F430" i="183"/>
  <c r="F429" i="183"/>
  <c r="F428" i="183"/>
  <c r="F427" i="183"/>
  <c r="F426" i="183"/>
  <c r="F425" i="183"/>
  <c r="F423" i="183"/>
  <c r="F422" i="183"/>
  <c r="F421" i="183"/>
  <c r="F420" i="183"/>
  <c r="F419" i="183"/>
  <c r="F417" i="183"/>
  <c r="F415" i="183"/>
  <c r="F413" i="183"/>
  <c r="F404" i="183"/>
  <c r="F402" i="183"/>
  <c r="F401" i="183"/>
  <c r="F396" i="183"/>
  <c r="F395" i="183"/>
  <c r="F394" i="183"/>
  <c r="F393" i="183"/>
  <c r="F392" i="183"/>
  <c r="F391" i="183"/>
  <c r="F390" i="183"/>
  <c r="F389" i="183"/>
  <c r="F388" i="183"/>
  <c r="F387" i="183"/>
  <c r="F386" i="183"/>
  <c r="F384" i="183"/>
  <c r="F382" i="183"/>
  <c r="F381" i="183"/>
  <c r="F380" i="183"/>
  <c r="F378" i="183"/>
  <c r="F376" i="183"/>
  <c r="F374" i="183"/>
  <c r="F372" i="183"/>
  <c r="F371" i="183"/>
  <c r="F370" i="183"/>
  <c r="F369" i="183"/>
  <c r="F364" i="183"/>
  <c r="F363" i="183"/>
  <c r="F362" i="183"/>
  <c r="F361" i="183"/>
  <c r="F360" i="183"/>
  <c r="F359" i="183"/>
  <c r="F358" i="183"/>
  <c r="F357" i="183"/>
  <c r="F356" i="183"/>
  <c r="F355" i="183"/>
  <c r="F354" i="183"/>
  <c r="F353" i="183"/>
  <c r="F352" i="183"/>
  <c r="F351" i="183"/>
  <c r="F350" i="183"/>
  <c r="F349" i="183"/>
  <c r="F348" i="183"/>
  <c r="F346" i="183"/>
  <c r="F344" i="183"/>
  <c r="F342" i="183"/>
  <c r="F334" i="183"/>
  <c r="F332" i="183"/>
  <c r="F330" i="183"/>
  <c r="F328" i="183"/>
  <c r="F326" i="183"/>
  <c r="F324" i="183"/>
  <c r="F323" i="183"/>
  <c r="F322" i="183"/>
  <c r="F321" i="183"/>
  <c r="F320" i="183"/>
  <c r="F319" i="183"/>
  <c r="F318" i="183"/>
  <c r="F317" i="183"/>
  <c r="F316" i="183"/>
  <c r="F315" i="183"/>
  <c r="F314" i="183"/>
  <c r="F313" i="183"/>
  <c r="F312" i="183"/>
  <c r="F311" i="183"/>
  <c r="F310" i="183"/>
  <c r="F308" i="183"/>
  <c r="F306" i="183"/>
  <c r="F304" i="183"/>
  <c r="F302" i="183"/>
  <c r="F292" i="183"/>
  <c r="F291" i="183"/>
  <c r="F288" i="183"/>
  <c r="F287" i="183"/>
  <c r="F286" i="183"/>
  <c r="F285" i="183"/>
  <c r="F284" i="183"/>
  <c r="F282" i="183"/>
  <c r="F280" i="183"/>
  <c r="F278" i="183"/>
  <c r="F276" i="183"/>
  <c r="F275" i="183"/>
  <c r="F272" i="183"/>
  <c r="F271" i="183"/>
  <c r="F270" i="183"/>
  <c r="F269" i="183"/>
  <c r="F268" i="183"/>
  <c r="F267" i="183"/>
  <c r="F266" i="183"/>
  <c r="F265" i="183"/>
  <c r="F264" i="183"/>
  <c r="F262" i="183"/>
  <c r="F260" i="183"/>
  <c r="F259" i="183"/>
  <c r="F258" i="183"/>
  <c r="F257" i="183"/>
  <c r="F256" i="183"/>
  <c r="F255" i="183"/>
  <c r="F254" i="183"/>
  <c r="F253" i="183"/>
  <c r="F252" i="183"/>
  <c r="F251" i="183"/>
  <c r="F250" i="183"/>
  <c r="F249" i="183"/>
  <c r="F248" i="183"/>
  <c r="F247" i="183"/>
  <c r="F246" i="183"/>
  <c r="F244" i="183"/>
  <c r="F242" i="183"/>
  <c r="F234" i="183"/>
  <c r="F233" i="183"/>
  <c r="F232" i="183"/>
  <c r="F231" i="183"/>
  <c r="F230" i="183"/>
  <c r="F228" i="183"/>
  <c r="F227" i="183"/>
  <c r="F226" i="183"/>
  <c r="F224" i="183"/>
  <c r="F222" i="183"/>
  <c r="F220" i="183"/>
  <c r="F219" i="183"/>
  <c r="F218" i="183"/>
  <c r="F210" i="183"/>
  <c r="F209" i="183"/>
  <c r="F208" i="183"/>
  <c r="F204" i="183"/>
  <c r="F203" i="183"/>
  <c r="F202" i="183"/>
  <c r="F201" i="183"/>
  <c r="F200" i="183"/>
  <c r="F199" i="183"/>
  <c r="F198" i="183"/>
  <c r="F197" i="183"/>
  <c r="F196" i="183"/>
  <c r="F195" i="183"/>
  <c r="F194" i="183"/>
  <c r="F193" i="183"/>
  <c r="F192" i="183"/>
  <c r="F191" i="183"/>
  <c r="F190" i="183"/>
  <c r="F189" i="183"/>
  <c r="F188" i="183"/>
  <c r="F187" i="183"/>
  <c r="F186" i="183"/>
  <c r="F185" i="183"/>
  <c r="F184" i="183"/>
  <c r="F176" i="183"/>
  <c r="F175" i="183"/>
  <c r="F174" i="183"/>
  <c r="F173" i="183"/>
  <c r="F172" i="183"/>
  <c r="F171" i="183"/>
  <c r="F170" i="183"/>
  <c r="F169" i="183"/>
  <c r="F168" i="183"/>
  <c r="F167" i="183"/>
  <c r="F166" i="183"/>
  <c r="F165" i="183"/>
  <c r="F164" i="183"/>
  <c r="F162" i="183"/>
  <c r="F160" i="183"/>
  <c r="F158" i="183"/>
  <c r="F156" i="183"/>
  <c r="F155" i="183"/>
  <c r="F154" i="183"/>
  <c r="F153" i="183"/>
  <c r="F152" i="183"/>
  <c r="F150" i="183"/>
  <c r="F148" i="183"/>
  <c r="F146" i="183"/>
  <c r="F144" i="183"/>
  <c r="F142" i="183"/>
  <c r="F140" i="183"/>
  <c r="F138" i="183"/>
  <c r="F117" i="183"/>
  <c r="F116" i="183"/>
  <c r="F115" i="183"/>
  <c r="F114" i="183"/>
  <c r="F113" i="183"/>
  <c r="F112" i="183"/>
  <c r="F111" i="183"/>
  <c r="F109" i="183"/>
  <c r="F108" i="183"/>
  <c r="F107" i="183"/>
  <c r="F106" i="183"/>
  <c r="F105" i="183"/>
  <c r="F103" i="183"/>
  <c r="F101" i="183"/>
  <c r="F98" i="183"/>
  <c r="F93" i="183"/>
  <c r="F92" i="183"/>
  <c r="F91" i="183"/>
  <c r="F90" i="183"/>
  <c r="F89" i="183"/>
  <c r="F88" i="183"/>
  <c r="F87" i="183"/>
  <c r="F86" i="183"/>
  <c r="F85" i="183"/>
  <c r="F84" i="183"/>
  <c r="F83" i="183"/>
  <c r="F82" i="183"/>
  <c r="F81" i="183"/>
  <c r="F79" i="183"/>
  <c r="F77" i="183"/>
  <c r="F75" i="183"/>
  <c r="F74" i="183"/>
  <c r="F73" i="183"/>
  <c r="F71" i="183"/>
  <c r="F69" i="183"/>
  <c r="F67" i="183"/>
  <c r="F59" i="183"/>
  <c r="F58" i="183"/>
  <c r="F57" i="183"/>
  <c r="F56" i="183"/>
  <c r="F55" i="183"/>
  <c r="F54" i="183"/>
  <c r="F53" i="183"/>
  <c r="F52" i="183"/>
  <c r="F51" i="183"/>
  <c r="F50" i="183"/>
  <c r="F49" i="183"/>
  <c r="F48" i="183"/>
  <c r="F47" i="183"/>
  <c r="F46" i="183"/>
  <c r="F45" i="183"/>
  <c r="F44" i="183"/>
  <c r="F43" i="183"/>
  <c r="F42" i="183"/>
  <c r="F41" i="183"/>
  <c r="F40" i="183"/>
  <c r="F39" i="183"/>
  <c r="F38" i="183"/>
  <c r="F37" i="183"/>
  <c r="F36" i="183"/>
  <c r="F35" i="183"/>
  <c r="F34" i="183"/>
  <c r="F33" i="183"/>
  <c r="F32" i="183"/>
  <c r="F31" i="183"/>
  <c r="F30" i="183"/>
  <c r="F29" i="183"/>
  <c r="F28" i="183"/>
  <c r="F27" i="183"/>
  <c r="F26" i="183"/>
  <c r="F25" i="183"/>
  <c r="F24" i="183"/>
  <c r="F23" i="183"/>
  <c r="F22" i="183"/>
  <c r="F21" i="183"/>
  <c r="F20" i="183"/>
  <c r="F19" i="183"/>
  <c r="F18" i="183"/>
  <c r="F17" i="183"/>
  <c r="F16" i="183"/>
  <c r="F15" i="183"/>
  <c r="F14" i="183"/>
  <c r="F13" i="183"/>
  <c r="F12" i="183"/>
  <c r="F11" i="183"/>
  <c r="F10" i="183"/>
  <c r="F9" i="183"/>
  <c r="F8" i="183"/>
  <c r="F7" i="183"/>
  <c r="C472" i="182" l="1"/>
  <c r="F219" i="182"/>
  <c r="F218" i="182"/>
  <c r="F217" i="182"/>
  <c r="F216" i="182"/>
  <c r="F213" i="182"/>
  <c r="F212" i="182"/>
  <c r="F211" i="182"/>
  <c r="F210" i="182"/>
  <c r="F209" i="182"/>
  <c r="F208" i="182"/>
  <c r="F207" i="182"/>
  <c r="F206" i="182"/>
  <c r="F205" i="182"/>
  <c r="F204" i="182"/>
  <c r="F203" i="182"/>
  <c r="F202" i="182"/>
  <c r="F201" i="182"/>
  <c r="F200" i="182"/>
  <c r="F199" i="182"/>
  <c r="F198" i="182"/>
  <c r="F197" i="182"/>
  <c r="F196" i="182"/>
  <c r="F472" i="182" l="1"/>
  <c r="H7" i="84" l="1"/>
  <c r="H8" i="84"/>
  <c r="H9" i="84"/>
  <c r="H10" i="84"/>
  <c r="H11" i="84"/>
  <c r="H12" i="84"/>
  <c r="H13" i="84"/>
  <c r="H14" i="84"/>
  <c r="H15" i="84"/>
  <c r="H16" i="84"/>
  <c r="H17" i="84"/>
  <c r="H18" i="84"/>
  <c r="H19" i="84"/>
  <c r="H20" i="84"/>
  <c r="H21" i="84"/>
  <c r="H22" i="84"/>
  <c r="H23" i="84"/>
  <c r="H24" i="84"/>
  <c r="H25" i="84"/>
  <c r="E7" i="84"/>
  <c r="E8" i="84"/>
  <c r="E9" i="84"/>
  <c r="E10" i="84"/>
  <c r="E11" i="84"/>
  <c r="E12" i="84"/>
  <c r="E13" i="84"/>
  <c r="E14" i="84"/>
  <c r="E15" i="84"/>
  <c r="E16" i="84"/>
  <c r="E17" i="84"/>
  <c r="E18" i="84"/>
  <c r="E19" i="84"/>
  <c r="E20" i="84"/>
  <c r="E21" i="84"/>
  <c r="E22" i="84"/>
  <c r="E23" i="84"/>
  <c r="E24" i="84"/>
  <c r="E25" i="84"/>
  <c r="E6" i="84"/>
  <c r="L38" i="90" l="1"/>
  <c r="K38" i="90"/>
  <c r="J38" i="90"/>
  <c r="I38" i="90"/>
  <c r="H38" i="90"/>
  <c r="G38" i="90"/>
  <c r="F38" i="90"/>
  <c r="E38" i="90"/>
  <c r="D38" i="90"/>
  <c r="C38" i="90"/>
  <c r="M26" i="84"/>
  <c r="L26" i="84"/>
  <c r="L39" i="82"/>
  <c r="K39" i="82"/>
  <c r="J39" i="82"/>
  <c r="I39" i="82"/>
  <c r="H39" i="82"/>
  <c r="G39" i="82"/>
  <c r="F39" i="82"/>
  <c r="E39" i="82"/>
  <c r="D39" i="82"/>
  <c r="C39" i="82"/>
  <c r="E49" i="81"/>
  <c r="D49" i="81"/>
  <c r="C49" i="81"/>
  <c r="E49" i="80"/>
  <c r="D49" i="80"/>
  <c r="C49" i="80"/>
  <c r="E48" i="79"/>
  <c r="D48" i="79"/>
  <c r="C48" i="79"/>
  <c r="L12" i="173" l="1"/>
  <c r="L40" i="173"/>
  <c r="E36" i="121" l="1"/>
  <c r="D43" i="121"/>
  <c r="E40" i="121"/>
  <c r="D15" i="119" l="1"/>
  <c r="D14" i="119"/>
  <c r="D13" i="119"/>
  <c r="D23" i="119"/>
  <c r="H23" i="119"/>
  <c r="E21" i="79" l="1"/>
  <c r="D21" i="79"/>
  <c r="C21" i="79"/>
  <c r="E18" i="79"/>
  <c r="D18" i="79"/>
  <c r="C18" i="79"/>
  <c r="H22" i="119" l="1"/>
  <c r="H24" i="119"/>
  <c r="D21" i="119"/>
  <c r="D22" i="119"/>
  <c r="F26" i="119"/>
  <c r="D44" i="121" l="1"/>
  <c r="E6" i="172" l="1"/>
  <c r="K101" i="178"/>
  <c r="J101" i="178"/>
  <c r="M101" i="178"/>
  <c r="K100" i="178"/>
  <c r="J100" i="178"/>
  <c r="K99" i="178"/>
  <c r="J99" i="178"/>
  <c r="M99" i="178"/>
  <c r="K98" i="178"/>
  <c r="J98" i="178"/>
  <c r="K97" i="178"/>
  <c r="J97" i="178"/>
  <c r="M97" i="178"/>
  <c r="K96" i="178"/>
  <c r="J96" i="178"/>
  <c r="K95" i="178"/>
  <c r="J95" i="178"/>
  <c r="M95" i="178"/>
  <c r="K94" i="178"/>
  <c r="J94" i="178"/>
  <c r="K93" i="178"/>
  <c r="J93" i="178"/>
  <c r="M93" i="178"/>
  <c r="K92" i="178"/>
  <c r="J92" i="178"/>
  <c r="K91" i="178"/>
  <c r="J91" i="178"/>
  <c r="M91" i="178"/>
  <c r="K90" i="178"/>
  <c r="J90" i="178"/>
  <c r="K89" i="178"/>
  <c r="J89" i="178"/>
  <c r="K81" i="178"/>
  <c r="J81" i="178"/>
  <c r="K80" i="178"/>
  <c r="J80" i="178"/>
  <c r="K79" i="178"/>
  <c r="J79" i="178"/>
  <c r="K78" i="178"/>
  <c r="J78" i="178"/>
  <c r="K77" i="178"/>
  <c r="J77" i="178"/>
  <c r="K76" i="178"/>
  <c r="J76" i="178"/>
  <c r="K75" i="178"/>
  <c r="J75" i="178"/>
  <c r="K74" i="178"/>
  <c r="J74" i="178"/>
  <c r="K73" i="178"/>
  <c r="J73" i="178"/>
  <c r="K72" i="178"/>
  <c r="J72" i="178"/>
  <c r="K71" i="178"/>
  <c r="J71" i="178"/>
  <c r="K70" i="178"/>
  <c r="J70" i="178"/>
  <c r="K69" i="178"/>
  <c r="J69" i="178"/>
  <c r="K68" i="178"/>
  <c r="J68" i="178"/>
  <c r="K67" i="178"/>
  <c r="J67" i="178"/>
  <c r="K66" i="178"/>
  <c r="J66" i="178"/>
  <c r="M66" i="178"/>
  <c r="K65" i="178"/>
  <c r="J65" i="178"/>
  <c r="K64" i="178"/>
  <c r="J64" i="178"/>
  <c r="K63" i="178"/>
  <c r="J63" i="178"/>
  <c r="K62" i="178"/>
  <c r="J62" i="178"/>
  <c r="K61" i="178"/>
  <c r="J61" i="178"/>
  <c r="K60" i="178"/>
  <c r="J60" i="178"/>
  <c r="K59" i="178"/>
  <c r="J59" i="178"/>
  <c r="K58" i="178"/>
  <c r="J58" i="178"/>
  <c r="K57" i="178"/>
  <c r="J57" i="178"/>
  <c r="K56" i="178"/>
  <c r="J56" i="178"/>
  <c r="K55" i="178"/>
  <c r="J55" i="178"/>
  <c r="K54" i="178"/>
  <c r="J54" i="178"/>
  <c r="K53" i="178"/>
  <c r="J53" i="178"/>
  <c r="K52" i="178"/>
  <c r="J52" i="178"/>
  <c r="K51" i="178"/>
  <c r="J51" i="178"/>
  <c r="K50" i="178"/>
  <c r="J50" i="178"/>
  <c r="K49" i="178"/>
  <c r="J49" i="178"/>
  <c r="K48" i="178"/>
  <c r="J48" i="178"/>
  <c r="K40" i="178"/>
  <c r="J40" i="178"/>
  <c r="K39" i="178"/>
  <c r="J39" i="178"/>
  <c r="K38" i="178"/>
  <c r="J38" i="178"/>
  <c r="K37" i="178"/>
  <c r="J37" i="178"/>
  <c r="K36" i="178"/>
  <c r="J36" i="178"/>
  <c r="K35" i="178"/>
  <c r="J35" i="178"/>
  <c r="K34" i="178"/>
  <c r="J34" i="178"/>
  <c r="K33" i="178"/>
  <c r="J33" i="178"/>
  <c r="K32" i="178"/>
  <c r="J32" i="178"/>
  <c r="K31" i="178"/>
  <c r="J31" i="178"/>
  <c r="K30" i="178"/>
  <c r="J30" i="178"/>
  <c r="K29" i="178"/>
  <c r="J29" i="178"/>
  <c r="K28" i="178"/>
  <c r="J28" i="178"/>
  <c r="K27" i="178"/>
  <c r="J27" i="178"/>
  <c r="K26" i="178"/>
  <c r="J26" i="178"/>
  <c r="K25" i="178"/>
  <c r="J25" i="178"/>
  <c r="K24" i="178"/>
  <c r="J24" i="178"/>
  <c r="K23" i="178"/>
  <c r="J23" i="178"/>
  <c r="K22" i="178"/>
  <c r="J22" i="178"/>
  <c r="K21" i="178"/>
  <c r="J21" i="178"/>
  <c r="K20" i="178"/>
  <c r="J20" i="178"/>
  <c r="K19" i="178"/>
  <c r="J19" i="178"/>
  <c r="K18" i="178"/>
  <c r="J18" i="178"/>
  <c r="K17" i="178"/>
  <c r="J17" i="178"/>
  <c r="K16" i="178"/>
  <c r="J16" i="178"/>
  <c r="K15" i="178"/>
  <c r="J15" i="178"/>
  <c r="K14" i="178"/>
  <c r="J14" i="178"/>
  <c r="K13" i="178"/>
  <c r="J13" i="178"/>
  <c r="K12" i="178"/>
  <c r="J12" i="178"/>
  <c r="K11" i="178"/>
  <c r="J11" i="178"/>
  <c r="K10" i="178"/>
  <c r="J10" i="178"/>
  <c r="K9" i="178"/>
  <c r="J9" i="178"/>
  <c r="K8" i="178"/>
  <c r="J8" i="178"/>
  <c r="K7" i="178"/>
  <c r="J7" i="178"/>
  <c r="E25" i="176"/>
  <c r="E24" i="176"/>
  <c r="E23" i="176"/>
  <c r="E22" i="176"/>
  <c r="E21" i="176"/>
  <c r="E20" i="176"/>
  <c r="E19" i="176"/>
  <c r="E18" i="176"/>
  <c r="E17" i="176"/>
  <c r="E16" i="176"/>
  <c r="E15" i="176"/>
  <c r="E14" i="176"/>
  <c r="E13" i="176"/>
  <c r="E12" i="176"/>
  <c r="E11" i="176"/>
  <c r="E10" i="176"/>
  <c r="E9" i="176"/>
  <c r="E8" i="176"/>
  <c r="E7" i="176"/>
  <c r="E6" i="176"/>
  <c r="K81" i="173"/>
  <c r="J81" i="173"/>
  <c r="M81" i="173"/>
  <c r="K80" i="173"/>
  <c r="J80" i="173"/>
  <c r="M80" i="173"/>
  <c r="K79" i="173"/>
  <c r="J79" i="173"/>
  <c r="K78" i="173"/>
  <c r="J78" i="173"/>
  <c r="M78" i="173"/>
  <c r="K77" i="173"/>
  <c r="J77" i="173"/>
  <c r="M77" i="173"/>
  <c r="K76" i="173"/>
  <c r="J76" i="173"/>
  <c r="K75" i="173"/>
  <c r="J75" i="173"/>
  <c r="M75" i="173"/>
  <c r="K74" i="173"/>
  <c r="J74" i="173"/>
  <c r="M74" i="173"/>
  <c r="K73" i="173"/>
  <c r="J73" i="173"/>
  <c r="K72" i="173"/>
  <c r="J72" i="173"/>
  <c r="M72" i="173"/>
  <c r="K71" i="173"/>
  <c r="J71" i="173"/>
  <c r="M71" i="173"/>
  <c r="K70" i="173"/>
  <c r="J70" i="173"/>
  <c r="K69" i="173"/>
  <c r="J69" i="173"/>
  <c r="M69" i="173"/>
  <c r="K68" i="173"/>
  <c r="J68" i="173"/>
  <c r="M68" i="173"/>
  <c r="K67" i="173"/>
  <c r="J67" i="173"/>
  <c r="K66" i="173"/>
  <c r="J66" i="173"/>
  <c r="M66" i="173"/>
  <c r="K65" i="173"/>
  <c r="J65" i="173"/>
  <c r="M65" i="173"/>
  <c r="K64" i="173"/>
  <c r="J64" i="173"/>
  <c r="K63" i="173"/>
  <c r="J63" i="173"/>
  <c r="M63" i="173"/>
  <c r="K62" i="173"/>
  <c r="J62" i="173"/>
  <c r="M62" i="173"/>
  <c r="K61" i="173"/>
  <c r="J61" i="173"/>
  <c r="K60" i="173"/>
  <c r="J60" i="173"/>
  <c r="M60" i="173"/>
  <c r="K59" i="173"/>
  <c r="J59" i="173"/>
  <c r="M59" i="173"/>
  <c r="K58" i="173"/>
  <c r="J58" i="173"/>
  <c r="K57" i="173"/>
  <c r="J57" i="173"/>
  <c r="M57" i="173"/>
  <c r="K56" i="173"/>
  <c r="J56" i="173"/>
  <c r="M56" i="173"/>
  <c r="K55" i="173"/>
  <c r="J55" i="173"/>
  <c r="K54" i="173"/>
  <c r="J54" i="173"/>
  <c r="M54" i="173"/>
  <c r="K53" i="173"/>
  <c r="J53" i="173"/>
  <c r="M53" i="173"/>
  <c r="K52" i="173"/>
  <c r="J52" i="173"/>
  <c r="K51" i="173"/>
  <c r="J51" i="173"/>
  <c r="M51" i="173"/>
  <c r="K50" i="173"/>
  <c r="J50" i="173"/>
  <c r="M50" i="173"/>
  <c r="K49" i="173"/>
  <c r="J49" i="173"/>
  <c r="K48" i="173"/>
  <c r="J48" i="173"/>
  <c r="K40" i="173"/>
  <c r="J40" i="173"/>
  <c r="K39" i="173"/>
  <c r="J39" i="173"/>
  <c r="K38" i="173"/>
  <c r="J38" i="173"/>
  <c r="K37" i="173"/>
  <c r="J37" i="173"/>
  <c r="K36" i="173"/>
  <c r="J36" i="173"/>
  <c r="K35" i="173"/>
  <c r="J35" i="173"/>
  <c r="K34" i="173"/>
  <c r="J34" i="173"/>
  <c r="K33" i="173"/>
  <c r="J33" i="173"/>
  <c r="K32" i="173"/>
  <c r="J32" i="173"/>
  <c r="K31" i="173"/>
  <c r="J31" i="173"/>
  <c r="K30" i="173"/>
  <c r="J30" i="173"/>
  <c r="K29" i="173"/>
  <c r="J29" i="173"/>
  <c r="K28" i="173"/>
  <c r="J28" i="173"/>
  <c r="K27" i="173"/>
  <c r="J27" i="173"/>
  <c r="K26" i="173"/>
  <c r="J26" i="173"/>
  <c r="K25" i="173"/>
  <c r="J25" i="173"/>
  <c r="K24" i="173"/>
  <c r="J24" i="173"/>
  <c r="K23" i="173"/>
  <c r="J23" i="173"/>
  <c r="K22" i="173"/>
  <c r="J22" i="173"/>
  <c r="K21" i="173"/>
  <c r="J21" i="173"/>
  <c r="K20" i="173"/>
  <c r="J20" i="173"/>
  <c r="K19" i="173"/>
  <c r="J19" i="173"/>
  <c r="K18" i="173"/>
  <c r="J18" i="173"/>
  <c r="K17" i="173"/>
  <c r="J17" i="173"/>
  <c r="K16" i="173"/>
  <c r="J16" i="173"/>
  <c r="K15" i="173"/>
  <c r="J15" i="173"/>
  <c r="K14" i="173"/>
  <c r="J14" i="173"/>
  <c r="L13" i="173"/>
  <c r="K13" i="173"/>
  <c r="J13" i="173"/>
  <c r="K12" i="173"/>
  <c r="J12" i="173"/>
  <c r="K11" i="173"/>
  <c r="J11" i="173"/>
  <c r="M11" i="173"/>
  <c r="K10" i="173"/>
  <c r="J10" i="173"/>
  <c r="K9" i="173"/>
  <c r="J9" i="173"/>
  <c r="K8" i="173"/>
  <c r="J8" i="173"/>
  <c r="M8" i="173"/>
  <c r="L7" i="173"/>
  <c r="K7" i="173"/>
  <c r="J7" i="173"/>
  <c r="E25" i="172"/>
  <c r="E24" i="172"/>
  <c r="E23" i="172"/>
  <c r="E22" i="172"/>
  <c r="E21" i="172"/>
  <c r="E20" i="172"/>
  <c r="E19" i="172"/>
  <c r="E18" i="172"/>
  <c r="E17" i="172"/>
  <c r="E16" i="172"/>
  <c r="E15" i="172"/>
  <c r="E14" i="172"/>
  <c r="E13" i="172"/>
  <c r="E12" i="172"/>
  <c r="E11" i="172"/>
  <c r="E10" i="172"/>
  <c r="E9" i="172"/>
  <c r="E8" i="172"/>
  <c r="E7" i="172"/>
  <c r="M72" i="178" l="1"/>
  <c r="M74" i="178"/>
  <c r="M80" i="178"/>
  <c r="M64" i="178"/>
  <c r="M70" i="178"/>
  <c r="M76" i="178"/>
  <c r="M50" i="178"/>
  <c r="M52" i="178"/>
  <c r="M56" i="178"/>
  <c r="M58" i="178"/>
  <c r="M62" i="178"/>
  <c r="M68" i="178"/>
  <c r="M11" i="178"/>
  <c r="M15" i="178"/>
  <c r="M17" i="178"/>
  <c r="M21" i="178"/>
  <c r="M23" i="178"/>
  <c r="M27" i="178"/>
  <c r="M29" i="178"/>
  <c r="M33" i="178"/>
  <c r="M35" i="178"/>
  <c r="M39" i="178"/>
  <c r="M48" i="178"/>
  <c r="M54" i="178"/>
  <c r="M60" i="178"/>
  <c r="M78" i="178"/>
  <c r="M12" i="178"/>
  <c r="M19" i="178"/>
  <c r="M25" i="178"/>
  <c r="M31" i="178"/>
  <c r="M9" i="178"/>
  <c r="M37" i="178"/>
  <c r="M40" i="178"/>
  <c r="M49" i="173"/>
  <c r="M52" i="173"/>
  <c r="M55" i="173"/>
  <c r="M58" i="173"/>
  <c r="M61" i="173"/>
  <c r="M64" i="173"/>
  <c r="M67" i="173"/>
  <c r="M70" i="173"/>
  <c r="M73" i="173"/>
  <c r="M76" i="173"/>
  <c r="M79" i="173"/>
  <c r="M10" i="173"/>
  <c r="M9" i="173"/>
  <c r="M12" i="173"/>
  <c r="M7" i="173"/>
  <c r="M7" i="178"/>
  <c r="M8" i="178"/>
  <c r="M10" i="178"/>
  <c r="M49" i="178"/>
  <c r="M51" i="178"/>
  <c r="M53" i="178"/>
  <c r="M55" i="178"/>
  <c r="M57" i="178"/>
  <c r="M59" i="178"/>
  <c r="M61" i="178"/>
  <c r="M63" i="178"/>
  <c r="M65" i="178"/>
  <c r="M67" i="178"/>
  <c r="M69" i="178"/>
  <c r="M71" i="178"/>
  <c r="M73" i="178"/>
  <c r="M75" i="178"/>
  <c r="M77" i="178"/>
  <c r="M79" i="178"/>
  <c r="M81" i="178"/>
  <c r="M90" i="178"/>
  <c r="M92" i="178"/>
  <c r="M94" i="178"/>
  <c r="M96" i="178"/>
  <c r="M98" i="178"/>
  <c r="M100" i="178"/>
  <c r="M13" i="178"/>
  <c r="M14" i="178"/>
  <c r="M16" i="178"/>
  <c r="M18" i="178"/>
  <c r="M20" i="178"/>
  <c r="M22" i="178"/>
  <c r="M24" i="178"/>
  <c r="M26" i="178"/>
  <c r="M28" i="178"/>
  <c r="M30" i="178"/>
  <c r="M32" i="178"/>
  <c r="M34" i="178"/>
  <c r="M36" i="178"/>
  <c r="M38" i="178"/>
  <c r="M13" i="173"/>
  <c r="M14" i="173"/>
  <c r="M15" i="173"/>
  <c r="M16" i="173"/>
  <c r="M17" i="173"/>
  <c r="M18" i="173"/>
  <c r="M19" i="173"/>
  <c r="M20" i="173"/>
  <c r="M21" i="173"/>
  <c r="M22" i="173"/>
  <c r="M23" i="173"/>
  <c r="M24" i="173"/>
  <c r="M25" i="173"/>
  <c r="M26" i="173"/>
  <c r="M27" i="173"/>
  <c r="M28" i="173"/>
  <c r="M29" i="173"/>
  <c r="M30" i="173"/>
  <c r="M31" i="173"/>
  <c r="M32" i="173"/>
  <c r="M33" i="173"/>
  <c r="M34" i="173"/>
  <c r="M35" i="173"/>
  <c r="M36" i="173"/>
  <c r="M37" i="173"/>
  <c r="M38" i="173"/>
  <c r="M39" i="173"/>
  <c r="M40" i="173"/>
  <c r="M48" i="173"/>
  <c r="M89" i="178"/>
  <c r="L35" i="90" l="1"/>
  <c r="K35" i="90"/>
  <c r="J35" i="90"/>
  <c r="I35" i="90"/>
  <c r="H35" i="90"/>
  <c r="G35" i="90"/>
  <c r="F35" i="90"/>
  <c r="E35" i="90"/>
  <c r="D35" i="90"/>
  <c r="C35" i="90"/>
  <c r="L32" i="90"/>
  <c r="K32" i="90"/>
  <c r="J32" i="90"/>
  <c r="I32" i="90"/>
  <c r="H32" i="90"/>
  <c r="G32" i="90"/>
  <c r="F32" i="90"/>
  <c r="E32" i="90"/>
  <c r="D32" i="90"/>
  <c r="C32" i="90"/>
  <c r="L29" i="90"/>
  <c r="K29" i="90"/>
  <c r="J29" i="90"/>
  <c r="I29" i="90"/>
  <c r="H29" i="90"/>
  <c r="G29" i="90"/>
  <c r="F29" i="90"/>
  <c r="E29" i="90"/>
  <c r="D29" i="90"/>
  <c r="C29" i="90"/>
  <c r="L26" i="90"/>
  <c r="K26" i="90"/>
  <c r="J26" i="90"/>
  <c r="I26" i="90"/>
  <c r="H26" i="90"/>
  <c r="G26" i="90"/>
  <c r="F26" i="90"/>
  <c r="E26" i="90"/>
  <c r="D26" i="90"/>
  <c r="C26" i="90"/>
  <c r="L23" i="90"/>
  <c r="K23" i="90"/>
  <c r="J23" i="90"/>
  <c r="I23" i="90"/>
  <c r="H23" i="90"/>
  <c r="G23" i="90"/>
  <c r="F23" i="90"/>
  <c r="E23" i="90"/>
  <c r="D23" i="90"/>
  <c r="C23" i="90"/>
  <c r="L20" i="90"/>
  <c r="K20" i="90"/>
  <c r="J20" i="90"/>
  <c r="I20" i="90"/>
  <c r="H20" i="90"/>
  <c r="G20" i="90"/>
  <c r="F20" i="90"/>
  <c r="E20" i="90"/>
  <c r="D20" i="90"/>
  <c r="C20" i="90"/>
  <c r="L17" i="90"/>
  <c r="K17" i="90"/>
  <c r="J17" i="90"/>
  <c r="I17" i="90"/>
  <c r="H17" i="90"/>
  <c r="G17" i="90"/>
  <c r="F17" i="90"/>
  <c r="E17" i="90"/>
  <c r="D17" i="90"/>
  <c r="C17" i="90"/>
  <c r="D14" i="90"/>
  <c r="E14" i="90"/>
  <c r="F14" i="90"/>
  <c r="G14" i="90"/>
  <c r="H14" i="90"/>
  <c r="I14" i="90"/>
  <c r="J14" i="90"/>
  <c r="K14" i="90"/>
  <c r="L14" i="90"/>
  <c r="C14" i="90"/>
  <c r="C9" i="87" l="1"/>
  <c r="C43" i="83" l="1"/>
  <c r="F42" i="83"/>
  <c r="E42" i="83"/>
  <c r="D42" i="83"/>
  <c r="C42" i="83"/>
  <c r="F39" i="83"/>
  <c r="E39" i="83"/>
  <c r="D39" i="83"/>
  <c r="C39" i="83"/>
  <c r="F36" i="83"/>
  <c r="E36" i="83"/>
  <c r="D36" i="83"/>
  <c r="C36" i="83"/>
  <c r="F33" i="83"/>
  <c r="E33" i="83"/>
  <c r="D33" i="83"/>
  <c r="C33" i="83"/>
  <c r="F30" i="83"/>
  <c r="E30" i="83"/>
  <c r="D30" i="83"/>
  <c r="C30" i="83"/>
  <c r="F27" i="83"/>
  <c r="E27" i="83"/>
  <c r="D27" i="83"/>
  <c r="C27" i="83"/>
  <c r="F24" i="83"/>
  <c r="E24" i="83"/>
  <c r="D24" i="83"/>
  <c r="C24" i="83"/>
  <c r="F21" i="83"/>
  <c r="E21" i="83"/>
  <c r="D21" i="83"/>
  <c r="C21" i="83"/>
  <c r="F18" i="83"/>
  <c r="E18" i="83"/>
  <c r="D18" i="83"/>
  <c r="C18" i="83"/>
  <c r="F15" i="83"/>
  <c r="E15" i="83"/>
  <c r="D15" i="83"/>
  <c r="C15" i="83"/>
  <c r="F12" i="83"/>
  <c r="E12" i="83"/>
  <c r="D12" i="83"/>
  <c r="C12" i="83"/>
  <c r="D9" i="83"/>
  <c r="E9" i="83"/>
  <c r="F9" i="83"/>
  <c r="C9" i="83"/>
  <c r="L36" i="82"/>
  <c r="K36" i="82"/>
  <c r="J36" i="82"/>
  <c r="I36" i="82"/>
  <c r="H36" i="82"/>
  <c r="G36" i="82"/>
  <c r="F36" i="82"/>
  <c r="E36" i="82"/>
  <c r="D36" i="82"/>
  <c r="C36" i="82"/>
  <c r="L33" i="82"/>
  <c r="K33" i="82"/>
  <c r="J33" i="82"/>
  <c r="I33" i="82"/>
  <c r="H33" i="82"/>
  <c r="G33" i="82"/>
  <c r="F33" i="82"/>
  <c r="E33" i="82"/>
  <c r="D33" i="82"/>
  <c r="C33" i="82"/>
  <c r="K30" i="82"/>
  <c r="J30" i="82"/>
  <c r="I30" i="82"/>
  <c r="H30" i="82"/>
  <c r="G30" i="82"/>
  <c r="F30" i="82"/>
  <c r="E30" i="82"/>
  <c r="D30" i="82"/>
  <c r="C30" i="82"/>
  <c r="L27" i="82"/>
  <c r="K27" i="82"/>
  <c r="J27" i="82"/>
  <c r="I27" i="82"/>
  <c r="H27" i="82"/>
  <c r="G27" i="82"/>
  <c r="F27" i="82"/>
  <c r="E27" i="82"/>
  <c r="D27" i="82"/>
  <c r="C27" i="82"/>
  <c r="L24" i="82"/>
  <c r="K24" i="82"/>
  <c r="J24" i="82"/>
  <c r="I24" i="82"/>
  <c r="H24" i="82"/>
  <c r="G24" i="82"/>
  <c r="F24" i="82"/>
  <c r="E24" i="82"/>
  <c r="D24" i="82"/>
  <c r="C24" i="82"/>
  <c r="L21" i="82"/>
  <c r="K21" i="82"/>
  <c r="J21" i="82"/>
  <c r="I21" i="82"/>
  <c r="H21" i="82"/>
  <c r="G21" i="82"/>
  <c r="F21" i="82"/>
  <c r="E21" i="82"/>
  <c r="D21" i="82"/>
  <c r="C21" i="82"/>
  <c r="L18" i="82"/>
  <c r="K18" i="82"/>
  <c r="J18" i="82"/>
  <c r="I18" i="82"/>
  <c r="H18" i="82"/>
  <c r="G18" i="82"/>
  <c r="F18" i="82"/>
  <c r="E18" i="82"/>
  <c r="D18" i="82"/>
  <c r="C18" i="82"/>
  <c r="C15" i="82"/>
  <c r="L15" i="82"/>
  <c r="K15" i="82"/>
  <c r="J15" i="82"/>
  <c r="I15" i="82"/>
  <c r="H15" i="82"/>
  <c r="G15" i="82"/>
  <c r="F15" i="82"/>
  <c r="E15" i="82"/>
  <c r="D15" i="82"/>
  <c r="L12" i="82"/>
  <c r="K12" i="82"/>
  <c r="J12" i="82"/>
  <c r="I12" i="82"/>
  <c r="H12" i="82"/>
  <c r="G12" i="82"/>
  <c r="F12" i="82"/>
  <c r="E12" i="82"/>
  <c r="D12" i="82"/>
  <c r="C12" i="82"/>
  <c r="D9" i="82"/>
  <c r="E9" i="82"/>
  <c r="F9" i="82"/>
  <c r="G9" i="82"/>
  <c r="H9" i="82"/>
  <c r="I9" i="82"/>
  <c r="J9" i="82"/>
  <c r="K9" i="82"/>
  <c r="L9" i="82"/>
  <c r="C9" i="82"/>
  <c r="E46" i="81"/>
  <c r="D46" i="81"/>
  <c r="C46" i="81"/>
  <c r="E43" i="81"/>
  <c r="D43" i="81"/>
  <c r="C43" i="81"/>
  <c r="E40" i="81"/>
  <c r="D40" i="81"/>
  <c r="C40" i="81"/>
  <c r="E37" i="81"/>
  <c r="D37" i="81"/>
  <c r="C37" i="81"/>
  <c r="E34" i="81"/>
  <c r="D34" i="81"/>
  <c r="C34" i="81"/>
  <c r="E31" i="81"/>
  <c r="D31" i="81"/>
  <c r="C31" i="81"/>
  <c r="E28" i="81"/>
  <c r="D28" i="81"/>
  <c r="C28" i="81"/>
  <c r="E25" i="81"/>
  <c r="D25" i="81"/>
  <c r="C25" i="81"/>
  <c r="E22" i="81"/>
  <c r="D22" i="81"/>
  <c r="C22" i="81"/>
  <c r="D19" i="81"/>
  <c r="E19" i="81"/>
  <c r="C19" i="81"/>
  <c r="E46" i="80"/>
  <c r="D46" i="80"/>
  <c r="C46" i="80"/>
  <c r="E43" i="80"/>
  <c r="D43" i="80"/>
  <c r="C43" i="80"/>
  <c r="E40" i="80"/>
  <c r="D40" i="80"/>
  <c r="C40" i="80"/>
  <c r="E37" i="80"/>
  <c r="D37" i="80"/>
  <c r="C37" i="80"/>
  <c r="E34" i="80"/>
  <c r="D34" i="80"/>
  <c r="C34" i="80"/>
  <c r="E31" i="80"/>
  <c r="D31" i="80"/>
  <c r="C31" i="80"/>
  <c r="E28" i="80"/>
  <c r="D28" i="80"/>
  <c r="C28" i="80"/>
  <c r="E25" i="80"/>
  <c r="D25" i="80"/>
  <c r="C25" i="80"/>
  <c r="E22" i="80"/>
  <c r="D22" i="80"/>
  <c r="C22" i="80"/>
  <c r="D19" i="80"/>
  <c r="E19" i="80"/>
  <c r="C19" i="80"/>
  <c r="E42" i="79"/>
  <c r="D42" i="79"/>
  <c r="C42" i="79"/>
  <c r="E45" i="79" l="1"/>
  <c r="D45" i="79"/>
  <c r="C45" i="79"/>
  <c r="E39" i="79"/>
  <c r="D39" i="79"/>
  <c r="C39" i="79"/>
  <c r="E36" i="79"/>
  <c r="D36" i="79"/>
  <c r="C36" i="79"/>
  <c r="E33" i="79"/>
  <c r="D33" i="79"/>
  <c r="C33" i="79"/>
  <c r="E30" i="79"/>
  <c r="D30" i="79"/>
  <c r="C30" i="79"/>
  <c r="E27" i="79"/>
  <c r="D27" i="79"/>
  <c r="C27" i="79"/>
  <c r="E24" i="79"/>
  <c r="D24" i="79"/>
  <c r="C24" i="79"/>
  <c r="D102" i="85" l="1"/>
  <c r="E102" i="85"/>
  <c r="F102" i="85"/>
  <c r="C102" i="85"/>
  <c r="D26" i="84"/>
  <c r="E26" i="84"/>
  <c r="F26" i="84"/>
  <c r="G26" i="84"/>
  <c r="H26" i="84"/>
  <c r="I26" i="84"/>
  <c r="J26" i="84"/>
  <c r="K26" i="84"/>
  <c r="C26" i="84"/>
  <c r="G16" i="124" l="1"/>
  <c r="B9" i="120"/>
  <c r="C9" i="120"/>
  <c r="D9" i="120"/>
  <c r="F9" i="120"/>
  <c r="G9" i="120"/>
  <c r="H9" i="120"/>
  <c r="F25" i="119"/>
  <c r="B21" i="119"/>
  <c r="F21" i="119"/>
  <c r="H21" i="119"/>
  <c r="F24" i="119"/>
  <c r="F27" i="165" l="1"/>
  <c r="E27" i="165"/>
  <c r="E35" i="121" l="1"/>
  <c r="D41" i="121" l="1"/>
  <c r="D42" i="121"/>
  <c r="E39" i="121" l="1"/>
  <c r="D40" i="121" l="1"/>
  <c r="E38" i="121" l="1"/>
  <c r="E37" i="121" l="1"/>
  <c r="D38" i="121" l="1"/>
  <c r="D39" i="121"/>
  <c r="D36" i="121"/>
  <c r="D18" i="119"/>
  <c r="D19" i="119"/>
  <c r="D20" i="119"/>
  <c r="D16" i="119"/>
  <c r="D17" i="119"/>
  <c r="H16" i="119"/>
  <c r="H17" i="119"/>
  <c r="H18" i="119"/>
  <c r="H19" i="119"/>
  <c r="H20" i="119"/>
  <c r="H15" i="119" l="1"/>
  <c r="H14" i="119"/>
  <c r="H13" i="119"/>
  <c r="H12" i="119"/>
  <c r="H11" i="119"/>
  <c r="H10" i="119"/>
  <c r="H9" i="119"/>
  <c r="H8" i="119"/>
  <c r="D12" i="119"/>
  <c r="D11" i="119"/>
  <c r="D10" i="119"/>
  <c r="D9" i="119"/>
  <c r="D8" i="119"/>
  <c r="F44" i="83"/>
  <c r="E44" i="83"/>
  <c r="D44" i="83"/>
  <c r="F43" i="83"/>
  <c r="E43" i="83"/>
  <c r="D43" i="83"/>
  <c r="C44" i="83"/>
  <c r="C45" i="83" s="1"/>
  <c r="C6" i="88"/>
  <c r="D6" i="88"/>
  <c r="D18" i="88" s="1"/>
  <c r="E6" i="88"/>
  <c r="F6" i="88"/>
  <c r="F18" i="88" s="1"/>
  <c r="G6" i="88"/>
  <c r="G18" i="88" s="1"/>
  <c r="H6" i="88"/>
  <c r="H18" i="88" s="1"/>
  <c r="C9" i="88"/>
  <c r="D9" i="88"/>
  <c r="E9" i="88"/>
  <c r="F9" i="88"/>
  <c r="G9" i="88"/>
  <c r="H9" i="88"/>
  <c r="C12" i="88"/>
  <c r="D12" i="88"/>
  <c r="E12" i="88"/>
  <c r="F12" i="88"/>
  <c r="G12" i="88"/>
  <c r="H12" i="88"/>
  <c r="C16" i="88"/>
  <c r="D16" i="88"/>
  <c r="E16" i="88"/>
  <c r="F16" i="88"/>
  <c r="G16" i="88"/>
  <c r="H16" i="88"/>
  <c r="C17" i="88"/>
  <c r="D17" i="88"/>
  <c r="E17" i="88"/>
  <c r="F17" i="88"/>
  <c r="G17" i="88"/>
  <c r="H17" i="88"/>
  <c r="C18" i="88"/>
  <c r="E18" i="88"/>
  <c r="C10" i="81"/>
  <c r="D10" i="81"/>
  <c r="E10" i="81"/>
  <c r="C13" i="81"/>
  <c r="D13" i="81"/>
  <c r="E13" i="81"/>
  <c r="C16" i="81"/>
  <c r="D16" i="81"/>
  <c r="E16" i="81"/>
  <c r="C10" i="80"/>
  <c r="D10" i="80"/>
  <c r="E10" i="80"/>
  <c r="C13" i="80"/>
  <c r="D13" i="80"/>
  <c r="E13" i="80"/>
  <c r="C16" i="80"/>
  <c r="D16" i="80"/>
  <c r="E16" i="80"/>
  <c r="C9" i="79"/>
  <c r="D9" i="79"/>
  <c r="E9" i="79"/>
  <c r="C12" i="79"/>
  <c r="D12" i="79"/>
  <c r="E12" i="79"/>
  <c r="C15" i="79"/>
  <c r="D15" i="79"/>
  <c r="E15" i="79"/>
  <c r="E45" i="83" l="1"/>
  <c r="F45" i="83"/>
  <c r="D45" i="83"/>
</calcChain>
</file>

<file path=xl/sharedStrings.xml><?xml version="1.0" encoding="utf-8"?>
<sst xmlns="http://schemas.openxmlformats.org/spreadsheetml/2006/main" count="2542" uniqueCount="1203">
  <si>
    <t xml:space="preserve">Açıklama </t>
  </si>
  <si>
    <t>Yıl</t>
  </si>
  <si>
    <t>Year</t>
  </si>
  <si>
    <r>
      <t xml:space="preserve">          Toplam / </t>
    </r>
    <r>
      <rPr>
        <i/>
        <sz val="11"/>
        <rFont val="Arial"/>
        <family val="2"/>
        <charset val="162"/>
      </rPr>
      <t>Total</t>
    </r>
  </si>
  <si>
    <r>
      <t>Kamu /</t>
    </r>
    <r>
      <rPr>
        <sz val="11"/>
        <rFont val="Arial"/>
        <family val="2"/>
        <charset val="162"/>
      </rPr>
      <t xml:space="preserve"> </t>
    </r>
    <r>
      <rPr>
        <i/>
        <sz val="11"/>
        <rFont val="Arial"/>
        <family val="2"/>
        <charset val="162"/>
      </rPr>
      <t>Public</t>
    </r>
  </si>
  <si>
    <r>
      <t xml:space="preserve">Özel / </t>
    </r>
    <r>
      <rPr>
        <i/>
        <sz val="11"/>
        <rFont val="Arial"/>
        <family val="2"/>
        <charset val="162"/>
      </rPr>
      <t>Private</t>
    </r>
  </si>
  <si>
    <r>
      <t xml:space="preserve">Toplam / </t>
    </r>
    <r>
      <rPr>
        <i/>
        <sz val="11"/>
        <rFont val="Arial"/>
        <family val="2"/>
        <charset val="162"/>
      </rPr>
      <t>Total</t>
    </r>
  </si>
  <si>
    <r>
      <t xml:space="preserve">Kamu / </t>
    </r>
    <r>
      <rPr>
        <i/>
        <sz val="11"/>
        <rFont val="Arial"/>
        <family val="2"/>
        <charset val="162"/>
      </rPr>
      <t>Public</t>
    </r>
  </si>
  <si>
    <r>
      <t>Toplam /</t>
    </r>
    <r>
      <rPr>
        <i/>
        <sz val="11"/>
        <rFont val="Arial"/>
        <family val="2"/>
        <charset val="162"/>
      </rPr>
      <t xml:space="preserve"> Total</t>
    </r>
  </si>
  <si>
    <r>
      <t xml:space="preserve">Sektör / </t>
    </r>
    <r>
      <rPr>
        <i/>
        <sz val="11"/>
        <rFont val="Arial"/>
        <family val="2"/>
        <charset val="162"/>
      </rPr>
      <t>Sector</t>
    </r>
  </si>
  <si>
    <t>DİSK</t>
  </si>
  <si>
    <t>HAK-İŞ</t>
  </si>
  <si>
    <t>TÜRK-İŞ</t>
  </si>
  <si>
    <r>
      <t xml:space="preserve">Toplam - </t>
    </r>
    <r>
      <rPr>
        <i/>
        <sz val="11"/>
        <rFont val="Arial"/>
        <family val="2"/>
        <charset val="162"/>
      </rPr>
      <t>Total</t>
    </r>
  </si>
  <si>
    <t>Grafik</t>
  </si>
  <si>
    <t>Graph</t>
  </si>
  <si>
    <t xml:space="preserve">      Collective agreements signed by workplace size</t>
  </si>
  <si>
    <r>
      <t xml:space="preserve">İşkolu
</t>
    </r>
    <r>
      <rPr>
        <i/>
        <sz val="11"/>
        <rFont val="Arial"/>
        <family val="2"/>
        <charset val="162"/>
      </rPr>
      <t>Economic activity</t>
    </r>
  </si>
  <si>
    <r>
      <t xml:space="preserve">Grev ve lokavt yasağı
</t>
    </r>
    <r>
      <rPr>
        <i/>
        <sz val="11"/>
        <rFont val="Arial"/>
        <family val="2"/>
        <charset val="162"/>
      </rPr>
      <t xml:space="preserve">Prohibition of strike and lockout  </t>
    </r>
    <r>
      <rPr>
        <sz val="11"/>
        <rFont val="Arial"/>
        <family val="2"/>
        <charset val="162"/>
      </rPr>
      <t>(2822/32)</t>
    </r>
  </si>
  <si>
    <r>
      <t>Özel /</t>
    </r>
    <r>
      <rPr>
        <i/>
        <sz val="11"/>
        <rFont val="Arial"/>
        <family val="2"/>
        <charset val="162"/>
      </rPr>
      <t xml:space="preserve"> Private</t>
    </r>
  </si>
  <si>
    <r>
      <t xml:space="preserve">Grev oylamasında grevin reddi
</t>
    </r>
    <r>
      <rPr>
        <i/>
        <sz val="11"/>
        <rFont val="Arial"/>
        <family val="2"/>
        <charset val="162"/>
      </rPr>
      <t xml:space="preserve">Rejection of strike in strike ballot </t>
    </r>
    <r>
      <rPr>
        <sz val="11"/>
        <rFont val="Arial"/>
        <family val="2"/>
        <charset val="162"/>
      </rPr>
      <t>(2822/36)</t>
    </r>
  </si>
  <si>
    <r>
      <t xml:space="preserve">Özel  hakem  olarak
</t>
    </r>
    <r>
      <rPr>
        <i/>
        <sz val="11"/>
        <rFont val="Arial"/>
        <family val="2"/>
        <charset val="162"/>
      </rPr>
      <t xml:space="preserve">Private  arbitrator   </t>
    </r>
    <r>
      <rPr>
        <sz val="11"/>
        <rFont val="Arial"/>
        <family val="2"/>
        <charset val="162"/>
      </rPr>
      <t>(2822/58)</t>
    </r>
  </si>
  <si>
    <r>
      <t xml:space="preserve">Grev ve lokavt ertelemesi
</t>
    </r>
    <r>
      <rPr>
        <i/>
        <sz val="11"/>
        <rFont val="Arial"/>
        <family val="2"/>
        <charset val="162"/>
      </rPr>
      <t xml:space="preserve">Suspension of strike and lockout </t>
    </r>
    <r>
      <rPr>
        <sz val="11"/>
        <rFont val="Arial"/>
        <family val="2"/>
        <charset val="162"/>
      </rPr>
      <t>(2822/34)</t>
    </r>
  </si>
  <si>
    <r>
      <t xml:space="preserve">Toplam  / </t>
    </r>
    <r>
      <rPr>
        <i/>
        <sz val="11"/>
        <rFont val="Arial"/>
        <family val="2"/>
        <charset val="162"/>
      </rPr>
      <t>Total</t>
    </r>
  </si>
  <si>
    <r>
      <t xml:space="preserve">Yıl
</t>
    </r>
    <r>
      <rPr>
        <i/>
        <sz val="11"/>
        <rFont val="Arial"/>
        <family val="2"/>
        <charset val="162"/>
      </rPr>
      <t>Year</t>
    </r>
  </si>
  <si>
    <r>
      <t xml:space="preserve">Sektör
</t>
    </r>
    <r>
      <rPr>
        <i/>
        <sz val="11"/>
        <rFont val="Arial"/>
        <family val="2"/>
        <charset val="162"/>
      </rPr>
      <t>Sector</t>
    </r>
  </si>
  <si>
    <t>Tablo</t>
  </si>
  <si>
    <t>Table</t>
  </si>
  <si>
    <t>Toplam</t>
  </si>
  <si>
    <t>Total</t>
  </si>
  <si>
    <t>Kamu</t>
  </si>
  <si>
    <t>Özel</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</si>
  <si>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</si>
  <si>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</si>
  <si>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</si>
  <si>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</si>
  <si>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</si>
  <si>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</si>
  <si>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</si>
  <si>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</si>
  <si>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</si>
  <si>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</si>
  <si>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</si>
  <si>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</si>
  <si>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</si>
  <si>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</si>
  <si>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</si>
  <si>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</si>
  <si>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</si>
  <si>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</si>
  <si>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</si>
  <si>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</si>
  <si>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</si>
  <si>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</si>
  <si>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</si>
  <si>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</si>
  <si>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</si>
  <si>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</si>
  <si>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</si>
  <si>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</si>
  <si>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</si>
  <si>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</si>
  <si>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 xml:space="preserve"> İşçi sayısı</t>
  </si>
  <si>
    <t>Labour Relations</t>
  </si>
  <si>
    <t>01.01.2008</t>
  </si>
  <si>
    <t>01.07.2008</t>
  </si>
  <si>
    <t>01.01.2009</t>
  </si>
  <si>
    <t>01.07.2009</t>
  </si>
  <si>
    <t>01.01.2010</t>
  </si>
  <si>
    <t>01.07.2010</t>
  </si>
  <si>
    <t>01.01.2011</t>
  </si>
  <si>
    <t>01.07.2011</t>
  </si>
  <si>
    <t>01.01.2012</t>
  </si>
  <si>
    <t>01.07.2012</t>
  </si>
  <si>
    <r>
      <t xml:space="preserve">Tespit tarihleri
</t>
    </r>
    <r>
      <rPr>
        <i/>
        <sz val="11"/>
        <rFont val="Arial"/>
        <family val="2"/>
        <charset val="162"/>
      </rPr>
      <t>Fixing date</t>
    </r>
    <r>
      <rPr>
        <sz val="11"/>
        <rFont val="Arial"/>
        <family val="2"/>
        <charset val="162"/>
      </rPr>
      <t xml:space="preserve"> </t>
    </r>
  </si>
  <si>
    <r>
      <t xml:space="preserve">16 yaşını doldurmayanlar
</t>
    </r>
    <r>
      <rPr>
        <i/>
        <sz val="11"/>
        <rFont val="Arial"/>
        <family val="2"/>
        <charset val="162"/>
      </rPr>
      <t xml:space="preserve">Under 16 years old </t>
    </r>
  </si>
  <si>
    <r>
      <t xml:space="preserve">16 yaşını dolduranlar
</t>
    </r>
    <r>
      <rPr>
        <i/>
        <sz val="11"/>
        <rFont val="Arial"/>
        <family val="2"/>
        <charset val="162"/>
      </rPr>
      <t>16 years old and over</t>
    </r>
  </si>
  <si>
    <r>
      <t xml:space="preserve">Net asgari ücret
</t>
    </r>
    <r>
      <rPr>
        <i/>
        <sz val="11"/>
        <rFont val="Arial"/>
        <family val="2"/>
        <charset val="162"/>
      </rPr>
      <t>Net minimum wage</t>
    </r>
  </si>
  <si>
    <r>
      <t xml:space="preserve">Brüt asgari ücret
</t>
    </r>
    <r>
      <rPr>
        <i/>
        <sz val="11"/>
        <rFont val="Arial"/>
        <family val="2"/>
        <charset val="162"/>
      </rPr>
      <t>Gross minimum wage</t>
    </r>
  </si>
  <si>
    <r>
      <t xml:space="preserve">İşverene maliyet
</t>
    </r>
    <r>
      <rPr>
        <i/>
        <sz val="11"/>
        <rFont val="Arial"/>
        <family val="2"/>
        <charset val="162"/>
      </rPr>
      <t>Cost to the employer</t>
    </r>
  </si>
  <si>
    <t xml:space="preserve">      </t>
  </si>
  <si>
    <t>İşçi sendikaları (*)</t>
  </si>
  <si>
    <t>İşveren sendikaları (**)</t>
  </si>
  <si>
    <r>
      <t>İşkolu no</t>
    </r>
    <r>
      <rPr>
        <b/>
        <sz val="10"/>
        <rFont val="Arial"/>
        <family val="2"/>
        <charset val="162"/>
      </rPr>
      <t xml:space="preserve">.
</t>
    </r>
    <r>
      <rPr>
        <i/>
        <sz val="8"/>
        <rFont val="Arial"/>
        <family val="2"/>
        <charset val="162"/>
      </rPr>
      <t>Nu.of ec.ac.</t>
    </r>
  </si>
  <si>
    <t>İçindekiler</t>
  </si>
  <si>
    <t>Contents</t>
  </si>
  <si>
    <t>Explanation</t>
  </si>
  <si>
    <r>
      <t xml:space="preserve">Yıllar
</t>
    </r>
    <r>
      <rPr>
        <i/>
        <sz val="11"/>
        <rFont val="Arial"/>
        <family val="2"/>
        <charset val="162"/>
      </rPr>
      <t>Years</t>
    </r>
  </si>
  <si>
    <t xml:space="preserve">Osmaniye </t>
  </si>
  <si>
    <t>Sektör</t>
  </si>
  <si>
    <t>Tespit sayısı</t>
  </si>
  <si>
    <t>İşyeri sayısı</t>
  </si>
  <si>
    <t>İşçi sayısı</t>
  </si>
  <si>
    <t>Sector</t>
  </si>
  <si>
    <t>Number of determinations</t>
  </si>
  <si>
    <t>Sözleşme sayısı</t>
  </si>
  <si>
    <t>Üye işçi sayısı</t>
  </si>
  <si>
    <t>Public</t>
  </si>
  <si>
    <t>Private</t>
  </si>
  <si>
    <t>%</t>
  </si>
  <si>
    <t>Erzurum</t>
  </si>
  <si>
    <t>Eskişehir</t>
  </si>
  <si>
    <t>Gaziantep</t>
  </si>
  <si>
    <t>Giresun</t>
  </si>
  <si>
    <t>Gümüşhane</t>
  </si>
  <si>
    <t>Hakkari</t>
  </si>
  <si>
    <t>Hatay</t>
  </si>
  <si>
    <t>Iğdır</t>
  </si>
  <si>
    <t>Isparta</t>
  </si>
  <si>
    <t>İstanbul</t>
  </si>
  <si>
    <t>İzmir</t>
  </si>
  <si>
    <t>Kahramanmaraş</t>
  </si>
  <si>
    <t>Karabük</t>
  </si>
  <si>
    <t>Karaman</t>
  </si>
  <si>
    <t>Kars</t>
  </si>
  <si>
    <t>Kastamonu</t>
  </si>
  <si>
    <t>Kayseri</t>
  </si>
  <si>
    <t>Kırıkkale</t>
  </si>
  <si>
    <t>Kırklareli</t>
  </si>
  <si>
    <t>Kırşehir</t>
  </si>
  <si>
    <t>Kilis</t>
  </si>
  <si>
    <t>Kocaeli</t>
  </si>
  <si>
    <t>Konya</t>
  </si>
  <si>
    <t>Kütahya</t>
  </si>
  <si>
    <t>Malatya</t>
  </si>
  <si>
    <t>Mardin</t>
  </si>
  <si>
    <t>Manisa</t>
  </si>
  <si>
    <t>Mersin</t>
  </si>
  <si>
    <t>Muğla</t>
  </si>
  <si>
    <t>Muş</t>
  </si>
  <si>
    <t>Nevşehir</t>
  </si>
  <si>
    <t>Niğde</t>
  </si>
  <si>
    <t>Ordu</t>
  </si>
  <si>
    <t>Rize</t>
  </si>
  <si>
    <t>Sakarya</t>
  </si>
  <si>
    <t>Samsun</t>
  </si>
  <si>
    <t>Siirt</t>
  </si>
  <si>
    <t>Sinop</t>
  </si>
  <si>
    <t>Sivas</t>
  </si>
  <si>
    <t>Şanlıurfa</t>
  </si>
  <si>
    <t>Şırnak</t>
  </si>
  <si>
    <t>Tekirdağ</t>
  </si>
  <si>
    <t>Tokat</t>
  </si>
  <si>
    <t>Trabzon</t>
  </si>
  <si>
    <t>Tunceli</t>
  </si>
  <si>
    <t>Uşak</t>
  </si>
  <si>
    <t>Van</t>
  </si>
  <si>
    <t>Yalova</t>
  </si>
  <si>
    <t>Yozgat</t>
  </si>
  <si>
    <t>Zonguldak</t>
  </si>
  <si>
    <t xml:space="preserve">      Determinations of competence issued by sector</t>
  </si>
  <si>
    <t xml:space="preserve">Asgari Ücret </t>
  </si>
  <si>
    <r>
      <t xml:space="preserve">İşkolu no
</t>
    </r>
    <r>
      <rPr>
        <i/>
        <sz val="8"/>
        <rFont val="Arial"/>
        <family val="2"/>
        <charset val="162"/>
      </rPr>
      <t>Nu. of ec. ac.</t>
    </r>
  </si>
  <si>
    <r>
      <t xml:space="preserve">İl
</t>
    </r>
    <r>
      <rPr>
        <i/>
        <sz val="11"/>
        <rFont val="Arial"/>
        <family val="2"/>
        <charset val="162"/>
      </rPr>
      <t>Province</t>
    </r>
  </si>
  <si>
    <r>
      <t xml:space="preserve">İşçi sayısı
</t>
    </r>
    <r>
      <rPr>
        <i/>
        <sz val="11"/>
        <rFont val="Arial"/>
        <family val="2"/>
        <charset val="162"/>
      </rPr>
      <t>Number of worker</t>
    </r>
  </si>
  <si>
    <r>
      <t xml:space="preserve">Geliş nedeni
</t>
    </r>
    <r>
      <rPr>
        <i/>
        <sz val="11"/>
        <rFont val="Arial"/>
        <family val="2"/>
        <charset val="162"/>
      </rPr>
      <t>Reason of conclusion</t>
    </r>
  </si>
  <si>
    <r>
      <t xml:space="preserve">Sektör 
</t>
    </r>
    <r>
      <rPr>
        <i/>
        <sz val="11"/>
        <rFont val="Arial"/>
        <family val="2"/>
        <charset val="162"/>
      </rPr>
      <t xml:space="preserve">Sector    </t>
    </r>
  </si>
  <si>
    <r>
      <t xml:space="preserve">Toplu iş sözleşme sayısı
</t>
    </r>
    <r>
      <rPr>
        <i/>
        <sz val="11"/>
        <rFont val="Arial"/>
        <family val="2"/>
        <charset val="162"/>
      </rPr>
      <t>Number of collective agreements</t>
    </r>
  </si>
  <si>
    <r>
      <t xml:space="preserve">İşçi sayısı
</t>
    </r>
    <r>
      <rPr>
        <i/>
        <sz val="11"/>
        <rFont val="Arial"/>
        <family val="2"/>
        <charset val="162"/>
      </rPr>
      <t>Number of workers</t>
    </r>
  </si>
  <si>
    <r>
      <t xml:space="preserve">İşkolu 
</t>
    </r>
    <r>
      <rPr>
        <i/>
        <sz val="11"/>
        <rFont val="Arial"/>
        <family val="2"/>
        <charset val="162"/>
      </rPr>
      <t>Economic activity</t>
    </r>
  </si>
  <si>
    <t xml:space="preserve">      Collective agreements signed by sector</t>
  </si>
  <si>
    <r>
      <t xml:space="preserve">Günlük brüt
</t>
    </r>
    <r>
      <rPr>
        <i/>
        <sz val="11"/>
        <rFont val="Arial"/>
        <family val="2"/>
        <charset val="162"/>
      </rPr>
      <t>Daily gross</t>
    </r>
    <r>
      <rPr>
        <b/>
        <i/>
        <sz val="11"/>
        <rFont val="Arial"/>
        <family val="2"/>
        <charset val="162"/>
      </rPr>
      <t xml:space="preserve">  </t>
    </r>
    <r>
      <rPr>
        <b/>
        <sz val="11"/>
        <rFont val="Arial"/>
        <family val="2"/>
        <charset val="162"/>
      </rPr>
      <t xml:space="preserve">                                                                                </t>
    </r>
  </si>
  <si>
    <r>
      <t xml:space="preserve">Aylık brüt
</t>
    </r>
    <r>
      <rPr>
        <i/>
        <sz val="11"/>
        <rFont val="Arial"/>
        <family val="2"/>
        <charset val="162"/>
      </rPr>
      <t>Monthly gross</t>
    </r>
    <r>
      <rPr>
        <b/>
        <i/>
        <sz val="11"/>
        <rFont val="Arial"/>
        <family val="2"/>
        <charset val="162"/>
      </rPr>
      <t xml:space="preserve">                                                                                 </t>
    </r>
  </si>
  <si>
    <r>
      <t xml:space="preserve">Brüt artış oranı
</t>
    </r>
    <r>
      <rPr>
        <i/>
        <sz val="11"/>
        <rFont val="Arial"/>
        <family val="2"/>
        <charset val="162"/>
      </rPr>
      <t>Gross rate of increase</t>
    </r>
    <r>
      <rPr>
        <b/>
        <i/>
        <sz val="11"/>
        <rFont val="Arial"/>
        <family val="2"/>
        <charset val="162"/>
      </rPr>
      <t xml:space="preserve">                   </t>
    </r>
  </si>
  <si>
    <r>
      <t xml:space="preserve">Günlük net
</t>
    </r>
    <r>
      <rPr>
        <i/>
        <sz val="11"/>
        <rFont val="Arial"/>
        <family val="2"/>
        <charset val="162"/>
      </rPr>
      <t xml:space="preserve">Daily net  </t>
    </r>
    <r>
      <rPr>
        <sz val="11"/>
        <rFont val="Arial"/>
        <family val="2"/>
        <charset val="162"/>
      </rPr>
      <t xml:space="preserve">                                                                             </t>
    </r>
  </si>
  <si>
    <r>
      <t xml:space="preserve">Aylık net
</t>
    </r>
    <r>
      <rPr>
        <i/>
        <sz val="11"/>
        <rFont val="Arial"/>
        <family val="2"/>
        <charset val="162"/>
      </rPr>
      <t xml:space="preserve">Monthly net                                                                              </t>
    </r>
  </si>
  <si>
    <r>
      <t xml:space="preserve">Net artış oranı
</t>
    </r>
    <r>
      <rPr>
        <i/>
        <sz val="11"/>
        <rFont val="Arial"/>
        <family val="2"/>
        <charset val="162"/>
      </rPr>
      <t xml:space="preserve">Net rate of increase                      </t>
    </r>
  </si>
  <si>
    <t>(TL)</t>
  </si>
  <si>
    <t xml:space="preserve">Kesintiler Toplamı </t>
  </si>
  <si>
    <r>
      <t>Toplam</t>
    </r>
    <r>
      <rPr>
        <i/>
        <sz val="11"/>
        <rFont val="Arial"/>
        <family val="2"/>
        <charset val="162"/>
      </rPr>
      <t>/Total</t>
    </r>
  </si>
  <si>
    <t>Osmaniye</t>
  </si>
  <si>
    <t>Yetki sayısı</t>
  </si>
  <si>
    <t>Number of competences</t>
  </si>
  <si>
    <r>
      <t xml:space="preserve">İl
</t>
    </r>
    <r>
      <rPr>
        <sz val="10"/>
        <color indexed="8"/>
        <rFont val="Arial"/>
        <family val="2"/>
        <charset val="162"/>
      </rPr>
      <t>Province</t>
    </r>
  </si>
  <si>
    <t>01.01.2012 - 30.06.2012</t>
  </si>
  <si>
    <t>01.07.2012 - 31.12.2012</t>
  </si>
  <si>
    <t>T. ORMAN-İŞ</t>
  </si>
  <si>
    <t>(Türkiye Orman İşçileri Sendikası)</t>
  </si>
  <si>
    <t>TARIM-İŞ</t>
  </si>
  <si>
    <t>(Türkiye Orman, Topraksu, Tarım ve Tarım Sanayii İşçileri Sendikası)</t>
  </si>
  <si>
    <t>ŞEKER-İŞ</t>
  </si>
  <si>
    <t>ÖZ GIDA-İŞ</t>
  </si>
  <si>
    <t>TEK GIDA-İŞ</t>
  </si>
  <si>
    <t>GIDA-İŞ</t>
  </si>
  <si>
    <t>(Türkiye Gıda Sanayii İşçileri Sendikası)</t>
  </si>
  <si>
    <t>TÜRK MADEN-İŞ</t>
  </si>
  <si>
    <t>(Türkiye Maden İşçileri Sendikası)</t>
  </si>
  <si>
    <t>GENEL MADEN-İŞ</t>
  </si>
  <si>
    <t>DEV MADEN-SEN</t>
  </si>
  <si>
    <t>(Türkiye Devrimci Maden Arama ve İşletme İşçileri Sendikası)</t>
  </si>
  <si>
    <t>ÖZ MADEN-İŞ</t>
  </si>
  <si>
    <t>PETROL-İŞ</t>
  </si>
  <si>
    <t>(Türkiye Petrol, Kimya, Lastik İşçileri Sendikası)</t>
  </si>
  <si>
    <t>LASTİK-İŞ</t>
  </si>
  <si>
    <t>(Türkiye Petrol, Kimya ve Lastik Sanayii İşçileri Sendikası)</t>
  </si>
  <si>
    <t>İLKİM-İŞ</t>
  </si>
  <si>
    <t>(İlaç, Kimya, Petrol ve Lastik Sanayii İşçileri Sendikası)</t>
  </si>
  <si>
    <t>ÖZ İPLİK-İŞ</t>
  </si>
  <si>
    <t>TEKSİF</t>
  </si>
  <si>
    <t>DOKU ÖR-İŞ</t>
  </si>
  <si>
    <t>(Dokuma ve Örme İşçileri Sendikası)</t>
  </si>
  <si>
    <t>TEKSTİL</t>
  </si>
  <si>
    <t>(Tekstil İşçileri Sendikası)</t>
  </si>
  <si>
    <t>(Hür Tekstil Dokuma, İplik, Trikotaj, Deri ve Giyim İşçileri Sendikası)</t>
  </si>
  <si>
    <t>AĞAÇ-İŞ</t>
  </si>
  <si>
    <t>SELÜLOZ-İŞ</t>
  </si>
  <si>
    <t>ÖZ AĞAÇ-İŞ</t>
  </si>
  <si>
    <t>YAPSAN-İŞ</t>
  </si>
  <si>
    <t>(Yapım, Ağaç, Prefabrik Sanayii İşçileri Sendikası)</t>
  </si>
  <si>
    <t>TÜMKA-İŞ</t>
  </si>
  <si>
    <t>(Türkiye Tüm Kağıt ve Selüloz Sanayii İşçileri Sendikası)</t>
  </si>
  <si>
    <t>BASIN-İŞ</t>
  </si>
  <si>
    <t>TGS</t>
  </si>
  <si>
    <t>(Türkiye Gazeteciler Sendikası)</t>
  </si>
  <si>
    <t>MEDYA-İŞ</t>
  </si>
  <si>
    <t>(Medya İşçileri Sendikası)</t>
  </si>
  <si>
    <t>BASS</t>
  </si>
  <si>
    <t>(Banka ve Sigorta İşçileri Sendikası)</t>
  </si>
  <si>
    <t>BANKSİS</t>
  </si>
  <si>
    <t>BASİSEN</t>
  </si>
  <si>
    <t>BANK-SEN</t>
  </si>
  <si>
    <t>(Devrimci Banka ve Sigorta İşçileri Sendikası)</t>
  </si>
  <si>
    <t>KOOP-İŞ</t>
  </si>
  <si>
    <t>(Türkiye Kooperatif ve Büro İşçileri Sendikası)</t>
  </si>
  <si>
    <t>TEZ-KOOP-İŞ</t>
  </si>
  <si>
    <t>(Türkiye Ticaret, Kooperatif, Eğitim, Büro ve Güzel Sanatlar İşçileri Sendikası)</t>
  </si>
  <si>
    <t>TYS</t>
  </si>
  <si>
    <t>(Türkiye Yazarlar Sendikası)</t>
  </si>
  <si>
    <t>MÜZİK-SEN</t>
  </si>
  <si>
    <t>(Müzik ve Sahne Sanatçıları Sendikası)</t>
  </si>
  <si>
    <t>SİNE-SEN</t>
  </si>
  <si>
    <t>(Türkiye Sineme Emekçileri Sendikası)</t>
  </si>
  <si>
    <t>SOSYAL-İŞ</t>
  </si>
  <si>
    <t>(Türkiye Sosyal Sigortalar, Eğitim, Büro, Ticaret, Kooperatif ve Güzel Sanatlar İşçileri Sendikası)</t>
  </si>
  <si>
    <t>T. BÜRO-İŞ</t>
  </si>
  <si>
    <t>(Türkiye Kooperatif, Büro, Ticaret, Eğitim, Güzel Sanatlar ve Yardımcı İşçileri Sendikası)</t>
  </si>
  <si>
    <t>OYUNCULAR SENDİKASI</t>
  </si>
  <si>
    <t>(Türkiye Çimento, Seramik, Toprak ve Cam Sanayii İşçileri Sendikası)</t>
  </si>
  <si>
    <t>KRİSTAL-İŞ</t>
  </si>
  <si>
    <t>SERSAN-İŞ</t>
  </si>
  <si>
    <t>(Tüm Seramik, Çimento, Toprak ve Cam Sanayii İşçileri Sendikası)</t>
  </si>
  <si>
    <t>(Türkiye Metal, Çelik, Mühimmat, Makine, Metalden Mamül Eşya, Otomontaj ve Yardımcı İşçileri Sendikası)</t>
  </si>
  <si>
    <t>BİRLEŞİK METAL-İŞ</t>
  </si>
  <si>
    <t>(Birleşik Metal İşçileri Sendikası)</t>
  </si>
  <si>
    <t>METSAN-İŞ</t>
  </si>
  <si>
    <t>(Metal Sanayii İşçileri Sendikası)</t>
  </si>
  <si>
    <t>KALIP-İŞ</t>
  </si>
  <si>
    <t>ÇESEN</t>
  </si>
  <si>
    <t>(Çelik Yapı İşçileri Sendikası)</t>
  </si>
  <si>
    <t>(Demir, Çelik, Metal ve Oto Sanayii İşçileri Sendikası)</t>
  </si>
  <si>
    <t>YOL-İŞ</t>
  </si>
  <si>
    <t>(Türkiye Yol, Yapı, İnşaat İşçileri Sendikası)</t>
  </si>
  <si>
    <t>TES-İŞ</t>
  </si>
  <si>
    <t>(Türkiye Enerji, Su ve Gaz İşçileri Sendikası)</t>
  </si>
  <si>
    <t>(Türkiye Demiryolu İşçileri Sendikası)</t>
  </si>
  <si>
    <t>HAVA-İŞ</t>
  </si>
  <si>
    <t>(Türkiye Sivil Havacılık Sendikası)</t>
  </si>
  <si>
    <t>TÜMTİS</t>
  </si>
  <si>
    <t>NAKLİYAT-İŞ</t>
  </si>
  <si>
    <t>(Türkiye Devrimci Kara Nakliyat İşçileri Sendikası)</t>
  </si>
  <si>
    <t>KARSAN-İŞ</t>
  </si>
  <si>
    <t>(Taşımacılık ve Kargo Sanayii İşçileri Sendikası)</t>
  </si>
  <si>
    <t>LİMAN-İŞ</t>
  </si>
  <si>
    <t>(Türkiye Liman ve Kara, Tahmil, Tahliye İşçileri Sendikası)</t>
  </si>
  <si>
    <t>TÜRKİYE DOK GEMİ-İŞ</t>
  </si>
  <si>
    <t>(Türkiye Liman, Dok ve Gemi Sanayii İşçileri Sendikası)</t>
  </si>
  <si>
    <t>TÜRK DENİZ-İŞ</t>
  </si>
  <si>
    <t>(Türkiye Denizciler Sendikası)</t>
  </si>
  <si>
    <t>LİMTER-İŞ</t>
  </si>
  <si>
    <t>(Türkiye Sağlık İşçileri Sendikası)</t>
  </si>
  <si>
    <t>DEV SAĞLIK-İŞ</t>
  </si>
  <si>
    <t>(Devrimci Sağlık İşçileri Sendikası)</t>
  </si>
  <si>
    <t>SIHHAT-İŞ</t>
  </si>
  <si>
    <t>(Tüm Sağlık Hizmetleri İşçileri Sendikası)</t>
  </si>
  <si>
    <t>TOLEYİS</t>
  </si>
  <si>
    <t>OLEYİS</t>
  </si>
  <si>
    <t>TURKON-İŞ</t>
  </si>
  <si>
    <t>(Turizm, Konaklama ve Eğlence Sanayii İşçileri Sendikası)</t>
  </si>
  <si>
    <t>SPOR-EMEK-SEN</t>
  </si>
  <si>
    <t>(Devrimci Spor Emekçileri Sendikası)</t>
  </si>
  <si>
    <t>DEV TURİZM-İŞ</t>
  </si>
  <si>
    <t>(Devrimci Turizm İşçileri Sendikası)</t>
  </si>
  <si>
    <t>TÜRK HARB-İŞ</t>
  </si>
  <si>
    <t>ÖZ-İŞ</t>
  </si>
  <si>
    <t>(Öz Savunma ve Güvenlik İşçileri Sendikası)</t>
  </si>
  <si>
    <t>GÜVENLİK-İŞ</t>
  </si>
  <si>
    <t>BELEDİYE-İŞ</t>
  </si>
  <si>
    <t>(Türkiye Belediyeler ve Genel Hizmetler İşçileri Sendikası)</t>
  </si>
  <si>
    <t>HİZMET-İŞ</t>
  </si>
  <si>
    <r>
      <t>(</t>
    </r>
    <r>
      <rPr>
        <sz val="10"/>
        <rFont val="Arial"/>
        <family val="2"/>
        <charset val="162"/>
      </rPr>
      <t>Tüm Belediye ve Genel Hizmet İşçileri Sendikası</t>
    </r>
    <r>
      <rPr>
        <sz val="10"/>
        <color indexed="8"/>
        <rFont val="Arial"/>
        <family val="2"/>
        <charset val="162"/>
      </rPr>
      <t>)</t>
    </r>
  </si>
  <si>
    <t>GENEL-İŞ</t>
  </si>
  <si>
    <t>(Türkiye Genel Hizmetler İşçileri Sendikası)</t>
  </si>
  <si>
    <t>KONUT-İŞ</t>
  </si>
  <si>
    <t>(Tüm Belediye ve Konut İşçileri Sendikası)</t>
  </si>
  <si>
    <r>
      <t xml:space="preserve">Sendikalı işçi sayısı
</t>
    </r>
    <r>
      <rPr>
        <i/>
        <sz val="11"/>
        <rFont val="Arial"/>
        <family val="2"/>
        <charset val="162"/>
      </rPr>
      <t>Number of unionized workers</t>
    </r>
  </si>
  <si>
    <r>
      <t xml:space="preserve">Sendikalaşma oranı (%)
</t>
    </r>
    <r>
      <rPr>
        <i/>
        <sz val="11"/>
        <rFont val="Arial"/>
        <family val="2"/>
        <charset val="162"/>
      </rPr>
      <t>Unionization rate</t>
    </r>
  </si>
  <si>
    <r>
      <t xml:space="preserve">İşkolu no
</t>
    </r>
    <r>
      <rPr>
        <i/>
        <sz val="10"/>
        <rFont val="Arial"/>
        <family val="2"/>
        <charset val="162"/>
      </rPr>
      <t>Nu. of ec. ac.</t>
    </r>
  </si>
  <si>
    <r>
      <t xml:space="preserve">Avcılık, Balıkçılık, Tarım ve Ormancılık
</t>
    </r>
    <r>
      <rPr>
        <i/>
        <sz val="10"/>
        <rFont val="Arial"/>
        <family val="2"/>
        <charset val="162"/>
      </rPr>
      <t>Hunting and fisheries, agriculture and forestry</t>
    </r>
  </si>
  <si>
    <r>
      <t xml:space="preserve">Sayı
</t>
    </r>
    <r>
      <rPr>
        <i/>
        <sz val="10"/>
        <rFont val="Arial"/>
        <family val="2"/>
        <charset val="162"/>
      </rPr>
      <t>Number</t>
    </r>
  </si>
  <si>
    <t>HÜR TARIM ORMAN-İŞ</t>
  </si>
  <si>
    <t>(Hür Tarım Orman İşçileri Sendikası)</t>
  </si>
  <si>
    <t>(Tüm Gıda, Su, Şeker İşçileri Sendikası)</t>
  </si>
  <si>
    <t>(Deri, Dokuma ve Tekstilden Yapılan Her Türlü Giyim Eşyası İşleme Yerleri İşçileri Sendikası)</t>
  </si>
  <si>
    <t>(Tüm Ağaç, Sunta, Mobilya ve Kağıt, Sanayii İşçileri Sendikası)</t>
  </si>
  <si>
    <t>ÖZ FİNANS-İŞ</t>
  </si>
  <si>
    <t>BANK-Sİ-SEN</t>
  </si>
  <si>
    <t>BİL-İŞ</t>
  </si>
  <si>
    <t>(Bilgi İşlem İşçileri Sendikası)</t>
  </si>
  <si>
    <t>CAM KERAMİK-İŞ</t>
  </si>
  <si>
    <t>(Tüm Demir, Çelik, Metal ve Otomotiv Sanayii İşçileri Sendikası)</t>
  </si>
  <si>
    <t>(Enerji İşçileri Sendikası)</t>
  </si>
  <si>
    <t>TÜM ENERJİ-İŞ</t>
  </si>
  <si>
    <t>(Tüm Enerji Su,Gaz, Baraj İşçileri Sendikası)</t>
  </si>
  <si>
    <t>(Öz Hava, Kara ve Demiryolu Taşıma İş Sendikası)</t>
  </si>
  <si>
    <t>DGD-SEN</t>
  </si>
  <si>
    <t>(Depo, Antrepo, Gemi Yapımı, Deniz Taşımacılığı Sendikası)</t>
  </si>
  <si>
    <t>TÜM EMEK-SEN</t>
  </si>
  <si>
    <t>(Turizm Otel Spor Emekçileri Sendikası)</t>
  </si>
  <si>
    <t>GÜVENLİK-SEN</t>
  </si>
  <si>
    <t>(Özel Güvenlik İşçileri Sendikası)</t>
  </si>
  <si>
    <r>
      <t xml:space="preserve">Grev sayısı
</t>
    </r>
    <r>
      <rPr>
        <i/>
        <sz val="10"/>
        <rFont val="Arial"/>
        <family val="2"/>
        <charset val="162"/>
      </rPr>
      <t>Number of strikes</t>
    </r>
  </si>
  <si>
    <r>
      <t xml:space="preserve">Grev uygulanan işyeri sayısı
</t>
    </r>
    <r>
      <rPr>
        <i/>
        <sz val="10"/>
        <rFont val="Arial"/>
        <family val="2"/>
        <charset val="162"/>
      </rPr>
      <t>Number of workplaces</t>
    </r>
  </si>
  <si>
    <r>
      <t xml:space="preserve">Toplam işçi sayısı
</t>
    </r>
    <r>
      <rPr>
        <i/>
        <sz val="10"/>
        <rFont val="Arial"/>
        <family val="2"/>
        <charset val="162"/>
      </rPr>
      <t>Number of total workers</t>
    </r>
  </si>
  <si>
    <r>
      <t xml:space="preserve">Greve katılan işçi sayısı
</t>
    </r>
    <r>
      <rPr>
        <i/>
        <sz val="10"/>
        <rFont val="Arial"/>
        <family val="2"/>
        <charset val="162"/>
      </rPr>
      <t>Number of workers involved</t>
    </r>
  </si>
  <si>
    <r>
      <t xml:space="preserve">Kaybolan işgünü sayısı
</t>
    </r>
    <r>
      <rPr>
        <i/>
        <sz val="10"/>
        <rFont val="Arial"/>
        <family val="2"/>
        <charset val="162"/>
      </rPr>
      <t>Working days lost</t>
    </r>
  </si>
  <si>
    <r>
      <rPr>
        <b/>
        <sz val="10"/>
        <rFont val="Arial Tur"/>
        <charset val="162"/>
      </rPr>
      <t>Avcılık, Balıkçılık, Tarım ve Ormancılık</t>
    </r>
    <r>
      <rPr>
        <sz val="10"/>
        <rFont val="Arial Tur"/>
        <charset val="162"/>
      </rPr>
      <t xml:space="preserve">
</t>
    </r>
    <r>
      <rPr>
        <i/>
        <sz val="10"/>
        <rFont val="Arial Tur"/>
        <charset val="162"/>
      </rPr>
      <t>Hunting and fisheries, agriculture and forestry</t>
    </r>
  </si>
  <si>
    <r>
      <rPr>
        <b/>
        <sz val="10"/>
        <rFont val="Arial Tur"/>
        <charset val="162"/>
      </rPr>
      <t>Gıda Sanayii</t>
    </r>
    <r>
      <rPr>
        <sz val="10"/>
        <rFont val="Arial Tur"/>
        <charset val="162"/>
      </rPr>
      <t xml:space="preserve">
</t>
    </r>
    <r>
      <rPr>
        <i/>
        <sz val="10"/>
        <rFont val="Arial Tur"/>
        <charset val="162"/>
      </rPr>
      <t xml:space="preserve">Food industry </t>
    </r>
  </si>
  <si>
    <r>
      <rPr>
        <b/>
        <sz val="10"/>
        <rFont val="Arial Tur"/>
        <charset val="162"/>
      </rPr>
      <t>Madencilik ve Taş Ocakları</t>
    </r>
    <r>
      <rPr>
        <sz val="10"/>
        <rFont val="Arial Tur"/>
        <charset val="162"/>
      </rPr>
      <t xml:space="preserve">
</t>
    </r>
    <r>
      <rPr>
        <i/>
        <sz val="10"/>
        <rFont val="Arial Tur"/>
        <charset val="162"/>
      </rPr>
      <t>Mining and stone quarries</t>
    </r>
  </si>
  <si>
    <r>
      <rPr>
        <b/>
        <sz val="10"/>
        <rFont val="Arial Tur"/>
        <charset val="162"/>
      </rPr>
      <t>Petrol, Kimya, Lastik, Plastik ve İlaç</t>
    </r>
    <r>
      <rPr>
        <sz val="10"/>
        <rFont val="Arial Tur"/>
        <charset val="162"/>
      </rPr>
      <t xml:space="preserve">
</t>
    </r>
    <r>
      <rPr>
        <i/>
        <sz val="10"/>
        <rFont val="Arial Tur"/>
        <charset val="162"/>
      </rPr>
      <t>Petroleum, chemicals, rubber, plastics and medicine</t>
    </r>
  </si>
  <si>
    <r>
      <rPr>
        <b/>
        <sz val="10"/>
        <rFont val="Arial Tur"/>
        <charset val="162"/>
      </rPr>
      <t>Dokuma, Hazır Giyim ve Deri</t>
    </r>
    <r>
      <rPr>
        <sz val="10"/>
        <rFont val="Arial Tur"/>
        <charset val="162"/>
      </rPr>
      <t xml:space="preserve">
</t>
    </r>
    <r>
      <rPr>
        <i/>
        <sz val="10"/>
        <rFont val="Arial Tur"/>
        <charset val="162"/>
      </rPr>
      <t>Textile, ready-made clothing and leather</t>
    </r>
  </si>
  <si>
    <r>
      <rPr>
        <b/>
        <sz val="10"/>
        <rFont val="Arial Tur"/>
        <charset val="162"/>
      </rPr>
      <t>Ağaç ve Kağıt</t>
    </r>
    <r>
      <rPr>
        <sz val="10"/>
        <rFont val="Arial Tur"/>
        <charset val="162"/>
      </rPr>
      <t xml:space="preserve">
</t>
    </r>
    <r>
      <rPr>
        <i/>
        <sz val="10"/>
        <rFont val="Arial Tur"/>
        <charset val="162"/>
      </rPr>
      <t>Wood and paper</t>
    </r>
  </si>
  <si>
    <r>
      <rPr>
        <b/>
        <sz val="10"/>
        <rFont val="Arial Tur"/>
        <charset val="162"/>
      </rPr>
      <t>İletişim</t>
    </r>
    <r>
      <rPr>
        <sz val="10"/>
        <rFont val="Arial Tur"/>
        <charset val="162"/>
      </rPr>
      <t xml:space="preserve">
</t>
    </r>
    <r>
      <rPr>
        <i/>
        <sz val="10"/>
        <rFont val="Arial Tur"/>
        <charset val="162"/>
      </rPr>
      <t>Communication</t>
    </r>
  </si>
  <si>
    <r>
      <rPr>
        <b/>
        <sz val="10"/>
        <rFont val="Arial Tur"/>
        <charset val="162"/>
      </rPr>
      <t>Basın, Yayın ve Gazetecilik</t>
    </r>
    <r>
      <rPr>
        <sz val="10"/>
        <rFont val="Arial Tur"/>
        <charset val="162"/>
      </rPr>
      <t xml:space="preserve">
</t>
    </r>
    <r>
      <rPr>
        <i/>
        <sz val="10"/>
        <rFont val="Arial Tur"/>
        <charset val="162"/>
      </rPr>
      <t>Printed and published materials and journalism</t>
    </r>
  </si>
  <si>
    <r>
      <rPr>
        <b/>
        <sz val="10"/>
        <rFont val="Arial Tur"/>
        <charset val="162"/>
      </rPr>
      <t>Banka, Finans ve Sigorta</t>
    </r>
    <r>
      <rPr>
        <sz val="10"/>
        <rFont val="Arial Tur"/>
        <charset val="162"/>
      </rPr>
      <t xml:space="preserve">
</t>
    </r>
    <r>
      <rPr>
        <i/>
        <sz val="10"/>
        <rFont val="Arial Tur"/>
        <charset val="162"/>
      </rPr>
      <t>Banking, finance and insurance</t>
    </r>
  </si>
  <si>
    <r>
      <rPr>
        <b/>
        <sz val="10"/>
        <rFont val="Arial Tur"/>
        <charset val="162"/>
      </rPr>
      <t>Ticaret, Büro, Eğitim ve Güzel Sanatlar</t>
    </r>
    <r>
      <rPr>
        <sz val="10"/>
        <rFont val="Arial Tur"/>
        <charset val="162"/>
      </rPr>
      <t xml:space="preserve">
</t>
    </r>
    <r>
      <rPr>
        <i/>
        <sz val="10"/>
        <rFont val="Arial Tur"/>
        <charset val="162"/>
      </rPr>
      <t>Commerce, office, education and fine arts</t>
    </r>
  </si>
  <si>
    <r>
      <rPr>
        <b/>
        <sz val="10"/>
        <rFont val="Arial Tur"/>
        <charset val="162"/>
      </rPr>
      <t>Çimento, Toprak ve Cam</t>
    </r>
    <r>
      <rPr>
        <sz val="10"/>
        <rFont val="Arial Tur"/>
        <charset val="162"/>
      </rPr>
      <t xml:space="preserve">
</t>
    </r>
    <r>
      <rPr>
        <i/>
        <sz val="10"/>
        <rFont val="Arial Tur"/>
        <charset val="162"/>
      </rPr>
      <t>Cement, clay and glass</t>
    </r>
  </si>
  <si>
    <r>
      <rPr>
        <b/>
        <sz val="10"/>
        <rFont val="Arial Tur"/>
        <charset val="162"/>
      </rPr>
      <t>Metal</t>
    </r>
    <r>
      <rPr>
        <sz val="10"/>
        <rFont val="Arial Tur"/>
        <charset val="162"/>
      </rPr>
      <t xml:space="preserve">
</t>
    </r>
    <r>
      <rPr>
        <i/>
        <sz val="10"/>
        <rFont val="Arial Tur"/>
        <charset val="162"/>
      </rPr>
      <t>Metal</t>
    </r>
  </si>
  <si>
    <r>
      <rPr>
        <b/>
        <sz val="10"/>
        <rFont val="Arial Tur"/>
        <charset val="162"/>
      </rPr>
      <t>İnşaat</t>
    </r>
    <r>
      <rPr>
        <sz val="10"/>
        <rFont val="Arial Tur"/>
        <charset val="162"/>
      </rPr>
      <t xml:space="preserve">
</t>
    </r>
    <r>
      <rPr>
        <i/>
        <sz val="10"/>
        <rFont val="Arial Tur"/>
        <charset val="162"/>
      </rPr>
      <t>Construction</t>
    </r>
  </si>
  <si>
    <r>
      <rPr>
        <b/>
        <sz val="10"/>
        <rFont val="Arial Tur"/>
        <charset val="162"/>
      </rPr>
      <t>Enerji</t>
    </r>
    <r>
      <rPr>
        <sz val="10"/>
        <rFont val="Arial Tur"/>
        <charset val="162"/>
      </rPr>
      <t xml:space="preserve">
</t>
    </r>
    <r>
      <rPr>
        <i/>
        <sz val="10"/>
        <rFont val="Arial Tur"/>
        <charset val="162"/>
      </rPr>
      <t>Energy</t>
    </r>
  </si>
  <si>
    <r>
      <rPr>
        <b/>
        <sz val="10"/>
        <rFont val="Arial Tur"/>
        <charset val="162"/>
      </rPr>
      <t>Taşımacılık</t>
    </r>
    <r>
      <rPr>
        <sz val="10"/>
        <rFont val="Arial Tur"/>
        <charset val="162"/>
      </rPr>
      <t xml:space="preserve">
</t>
    </r>
    <r>
      <rPr>
        <i/>
        <sz val="10"/>
        <rFont val="Arial Tur"/>
        <charset val="162"/>
      </rPr>
      <t>Transport</t>
    </r>
  </si>
  <si>
    <r>
      <rPr>
        <b/>
        <sz val="10"/>
        <rFont val="Arial Tur"/>
        <charset val="162"/>
      </rPr>
      <t>Sağlık ve Sosyal Hizmetler</t>
    </r>
    <r>
      <rPr>
        <sz val="10"/>
        <rFont val="Arial Tur"/>
        <charset val="162"/>
      </rPr>
      <t xml:space="preserve">
</t>
    </r>
    <r>
      <rPr>
        <i/>
        <sz val="10"/>
        <rFont val="Arial Tur"/>
        <charset val="162"/>
      </rPr>
      <t>Health and social services</t>
    </r>
  </si>
  <si>
    <r>
      <rPr>
        <b/>
        <sz val="10"/>
        <rFont val="Arial Tur"/>
        <charset val="162"/>
      </rPr>
      <t>Konaklama ve Eğlence İşleri</t>
    </r>
    <r>
      <rPr>
        <sz val="10"/>
        <rFont val="Arial Tur"/>
        <charset val="162"/>
      </rPr>
      <t xml:space="preserve">
</t>
    </r>
    <r>
      <rPr>
        <i/>
        <sz val="10"/>
        <rFont val="Arial Tur"/>
        <charset val="162"/>
      </rPr>
      <t>Accommodation and entertainment</t>
    </r>
  </si>
  <si>
    <r>
      <rPr>
        <b/>
        <sz val="10"/>
        <rFont val="Arial Tur"/>
        <charset val="162"/>
      </rPr>
      <t>Savunma ve Güvenlik</t>
    </r>
    <r>
      <rPr>
        <sz val="10"/>
        <rFont val="Arial Tur"/>
        <charset val="162"/>
      </rPr>
      <t xml:space="preserve">
</t>
    </r>
    <r>
      <rPr>
        <i/>
        <sz val="10"/>
        <rFont val="Arial Tur"/>
        <charset val="162"/>
      </rPr>
      <t xml:space="preserve">Defence and security </t>
    </r>
  </si>
  <si>
    <r>
      <rPr>
        <b/>
        <sz val="10"/>
        <rFont val="Arial Tur"/>
        <charset val="162"/>
      </rPr>
      <t>Genel İşler</t>
    </r>
    <r>
      <rPr>
        <sz val="10"/>
        <rFont val="Arial Tur"/>
        <charset val="162"/>
      </rPr>
      <t xml:space="preserve">
</t>
    </r>
    <r>
      <rPr>
        <i/>
        <sz val="10"/>
        <rFont val="Arial Tur"/>
        <charset val="162"/>
      </rPr>
      <t>General affairs</t>
    </r>
  </si>
  <si>
    <r>
      <t xml:space="preserve">          Toplam / </t>
    </r>
    <r>
      <rPr>
        <i/>
        <sz val="10"/>
        <rFont val="Arial"/>
        <family val="2"/>
        <charset val="162"/>
      </rPr>
      <t>Total</t>
    </r>
  </si>
  <si>
    <t xml:space="preserve">ASGARİ ÜCRETİN NET HESABI (TL/AY ) </t>
  </si>
  <si>
    <t>İŞVERENE MALİYETİ (TL/AY)</t>
  </si>
  <si>
    <t>Gruba Bağlı Tisler (*)</t>
  </si>
  <si>
    <r>
      <t xml:space="preserve">İşyeri sayısı
</t>
    </r>
    <r>
      <rPr>
        <i/>
        <sz val="11"/>
        <rFont val="Arial"/>
        <family val="2"/>
        <charset val="162"/>
      </rPr>
      <t>Number of workplaces comprised</t>
    </r>
  </si>
  <si>
    <t>01.01.2011 - 30.06.2011</t>
  </si>
  <si>
    <t>01.07.2011 - 31.12.2011</t>
  </si>
  <si>
    <t>01.01.2013 - 30.06.2013</t>
  </si>
  <si>
    <t>01.07.2013 - 31.12.2013</t>
  </si>
  <si>
    <t xml:space="preserve">Çalışma İlişkileri  </t>
  </si>
  <si>
    <t xml:space="preserve">Çalışma İlişkileri         </t>
  </si>
  <si>
    <t>(Türkiye Gıda ve Şeker Sanayii İşçileri Sendikası)</t>
  </si>
  <si>
    <t>DERİTEKS SENDİKASI</t>
  </si>
  <si>
    <t>HÜR TEKSTİL-İŞ</t>
  </si>
  <si>
    <t>GİYİM-SEN</t>
  </si>
  <si>
    <t>(Giyim İşçileri Sendikası)</t>
  </si>
  <si>
    <t>(Sahne, Perde, Ekran, Mikrofon Oyuncuları Sendikası)</t>
  </si>
  <si>
    <t>ÖZ TOPRAK-İŞ</t>
  </si>
  <si>
    <t>(Toprak, Çimento, Seramik ve Cam İşçileri Sendikası)</t>
  </si>
  <si>
    <t>(Metal Çelik Makine Metalden Mamül Eşya Otomontaj ve Yardımcı İşçileri Sendikası)</t>
  </si>
  <si>
    <t>(Tüm Taşıma İşçileri Sendikası)</t>
  </si>
  <si>
    <t>ÖZ SAĞLIK-İŞ</t>
  </si>
  <si>
    <t>(Türkiye Harb Sanayii ve Yardımcı İşkolları İşçileri Sendikası)</t>
  </si>
  <si>
    <t>(Güvenlik ve Savunma İşçileri Sendikası)</t>
  </si>
  <si>
    <t>(İmece Ev İşçileri Sendikası)</t>
  </si>
  <si>
    <t>(Hür Belediye ve Genel Hizmetler İşçileri Sendikası)</t>
  </si>
  <si>
    <r>
      <rPr>
        <b/>
        <sz val="10"/>
        <rFont val="Arial"/>
        <family val="2"/>
        <charset val="162"/>
      </rPr>
      <t>Erkek</t>
    </r>
    <r>
      <rPr>
        <i/>
        <sz val="10"/>
        <rFont val="Arial"/>
        <family val="2"/>
        <charset val="162"/>
      </rPr>
      <t xml:space="preserve">
Male</t>
    </r>
  </si>
  <si>
    <r>
      <rPr>
        <b/>
        <sz val="10"/>
        <rFont val="Arial"/>
        <family val="2"/>
        <charset val="162"/>
      </rPr>
      <t>Kadın</t>
    </r>
    <r>
      <rPr>
        <i/>
        <sz val="10"/>
        <rFont val="Arial"/>
        <family val="2"/>
        <charset val="162"/>
      </rPr>
      <t xml:space="preserve">
Female</t>
    </r>
  </si>
  <si>
    <r>
      <rPr>
        <b/>
        <sz val="10"/>
        <rFont val="Arial"/>
        <family val="2"/>
        <charset val="162"/>
      </rPr>
      <t>Toplam</t>
    </r>
    <r>
      <rPr>
        <sz val="10"/>
        <rFont val="Arial"/>
        <family val="2"/>
        <charset val="162"/>
      </rPr>
      <t xml:space="preserve">
</t>
    </r>
    <r>
      <rPr>
        <i/>
        <sz val="10"/>
        <rFont val="Arial"/>
        <family val="2"/>
        <charset val="162"/>
      </rPr>
      <t>Total</t>
    </r>
  </si>
  <si>
    <t>1.1 Sektörlere göre yapılan yetki tespitleri</t>
  </si>
  <si>
    <t>1.2 Sektörlere göre verilen yetki belgeleri</t>
  </si>
  <si>
    <t>1.3 Sektörlere göre imzalanan toplu iş sözleşmeleri</t>
  </si>
  <si>
    <t>1.4 İşyeri büyüklüklerine göre imzalanan toplu iş sözleşmeleri</t>
  </si>
  <si>
    <r>
      <t xml:space="preserve">1.9 Yüksek Hakem Kurulunca sonuçlandırılan toplu iş sözleşmeleri, 2011-2012
     </t>
    </r>
    <r>
      <rPr>
        <i/>
        <sz val="11"/>
        <rFont val="Arial"/>
        <family val="2"/>
        <charset val="162"/>
      </rPr>
      <t xml:space="preserve"> Collective agreements concluded by The Supreme Arbitration Board, 2011-2012</t>
    </r>
  </si>
  <si>
    <r>
      <rPr>
        <b/>
        <sz val="11"/>
        <rFont val="Arial"/>
        <family val="2"/>
        <charset val="162"/>
      </rPr>
      <t>İşkolu no</t>
    </r>
    <r>
      <rPr>
        <sz val="11"/>
        <rFont val="Arial"/>
        <family val="2"/>
        <charset val="162"/>
      </rPr>
      <t xml:space="preserve">
</t>
    </r>
    <r>
      <rPr>
        <i/>
        <sz val="11"/>
        <rFont val="Arial"/>
        <family val="2"/>
        <charset val="162"/>
      </rPr>
      <t>Nu. of ec. ac.</t>
    </r>
  </si>
  <si>
    <r>
      <t xml:space="preserve">Sendikanın adı
</t>
    </r>
    <r>
      <rPr>
        <i/>
        <sz val="11"/>
        <rFont val="Arial"/>
        <family val="2"/>
        <charset val="162"/>
      </rPr>
      <t>Trade union's name</t>
    </r>
  </si>
  <si>
    <r>
      <t xml:space="preserve">Üye
</t>
    </r>
    <r>
      <rPr>
        <i/>
        <sz val="11"/>
        <rFont val="Arial"/>
        <family val="2"/>
        <charset val="162"/>
      </rPr>
      <t>Member</t>
    </r>
  </si>
  <si>
    <r>
      <t xml:space="preserve">Gıda Sanayii
</t>
    </r>
    <r>
      <rPr>
        <i/>
        <sz val="11"/>
        <color indexed="8"/>
        <rFont val="Arial"/>
        <family val="2"/>
        <charset val="162"/>
      </rPr>
      <t xml:space="preserve">Food industry </t>
    </r>
  </si>
  <si>
    <r>
      <t xml:space="preserve">Petrol, Kimya, Lastik, Plastik ve İlaç
</t>
    </r>
    <r>
      <rPr>
        <i/>
        <sz val="11"/>
        <color indexed="8"/>
        <rFont val="Arial"/>
        <family val="2"/>
        <charset val="162"/>
      </rPr>
      <t>Petroleum, chemicals, rubber, plastics and medicine</t>
    </r>
  </si>
  <si>
    <r>
      <t xml:space="preserve">Dokuma, Hazır Giyim ve Deri
</t>
    </r>
    <r>
      <rPr>
        <i/>
        <sz val="11"/>
        <color indexed="8"/>
        <rFont val="Arial"/>
        <family val="2"/>
        <charset val="162"/>
      </rPr>
      <t>Textile, ready-made clothing and leather</t>
    </r>
  </si>
  <si>
    <r>
      <t xml:space="preserve">Ağaç ve Kağıt
</t>
    </r>
    <r>
      <rPr>
        <i/>
        <sz val="11"/>
        <color indexed="8"/>
        <rFont val="Arial"/>
        <family val="2"/>
        <charset val="162"/>
      </rPr>
      <t>Wood and paper</t>
    </r>
  </si>
  <si>
    <r>
      <t xml:space="preserve">İletişim
</t>
    </r>
    <r>
      <rPr>
        <i/>
        <sz val="11"/>
        <color indexed="8"/>
        <rFont val="Arial"/>
        <family val="2"/>
        <charset val="162"/>
      </rPr>
      <t>Communication</t>
    </r>
  </si>
  <si>
    <r>
      <t xml:space="preserve">Basın, Yayın ve Gazetecilik
</t>
    </r>
    <r>
      <rPr>
        <i/>
        <sz val="11"/>
        <color indexed="8"/>
        <rFont val="Arial"/>
        <family val="2"/>
        <charset val="162"/>
      </rPr>
      <t>Printed and published materials and journalism</t>
    </r>
  </si>
  <si>
    <r>
      <t xml:space="preserve">Banka, Finans ve Sigorta
</t>
    </r>
    <r>
      <rPr>
        <i/>
        <sz val="11"/>
        <color indexed="8"/>
        <rFont val="Arial"/>
        <family val="2"/>
        <charset val="162"/>
      </rPr>
      <t>Banking, finance and insurance</t>
    </r>
  </si>
  <si>
    <r>
      <t xml:space="preserve">Ticaret, Büro, Eğitim ve Güzel Sanatlar
</t>
    </r>
    <r>
      <rPr>
        <i/>
        <sz val="11"/>
        <color indexed="8"/>
        <rFont val="Arial"/>
        <family val="2"/>
        <charset val="162"/>
      </rPr>
      <t>Commerce, office, education and fine arts</t>
    </r>
  </si>
  <si>
    <r>
      <t xml:space="preserve">Çimento, Toprak ve Cam
</t>
    </r>
    <r>
      <rPr>
        <i/>
        <sz val="11"/>
        <color indexed="8"/>
        <rFont val="Arial"/>
        <family val="2"/>
        <charset val="162"/>
      </rPr>
      <t>Cement, clay and glass</t>
    </r>
  </si>
  <si>
    <t>(Cam, Çimento, Seramik ve Toprak Sanayii İşçileri Sen.)</t>
  </si>
  <si>
    <t>(Türkiye Porselen, Cam, Tuğla ve Toprak Sanayii İşçileri Sendikası)</t>
  </si>
  <si>
    <r>
      <t xml:space="preserve">Metal
</t>
    </r>
    <r>
      <rPr>
        <i/>
        <sz val="11"/>
        <color indexed="8"/>
        <rFont val="Arial"/>
        <family val="2"/>
        <charset val="162"/>
      </rPr>
      <t>Metal</t>
    </r>
  </si>
  <si>
    <t>(Makine ve Kalıp Yapma İşçileri Sendikası)</t>
  </si>
  <si>
    <r>
      <t xml:space="preserve">İnşaat
</t>
    </r>
    <r>
      <rPr>
        <i/>
        <sz val="11"/>
        <color indexed="8"/>
        <rFont val="Arial"/>
        <family val="2"/>
        <charset val="162"/>
      </rPr>
      <t>Construction</t>
    </r>
  </si>
  <si>
    <r>
      <t xml:space="preserve">Enerji
</t>
    </r>
    <r>
      <rPr>
        <i/>
        <sz val="11"/>
        <color indexed="8"/>
        <rFont val="Arial"/>
        <family val="2"/>
        <charset val="162"/>
      </rPr>
      <t>Energy</t>
    </r>
  </si>
  <si>
    <r>
      <t xml:space="preserve">Taşımacılık
</t>
    </r>
    <r>
      <rPr>
        <i/>
        <sz val="11"/>
        <color indexed="8"/>
        <rFont val="Arial"/>
        <family val="2"/>
        <charset val="162"/>
      </rPr>
      <t>Transport</t>
    </r>
  </si>
  <si>
    <r>
      <t xml:space="preserve">Gemi Yapımı ve Deniz Taşımacılığı, Ardiye ve Antrepoculuk
</t>
    </r>
    <r>
      <rPr>
        <i/>
        <sz val="11"/>
        <color indexed="8"/>
        <rFont val="Arial"/>
        <family val="2"/>
        <charset val="162"/>
      </rPr>
      <t xml:space="preserve">Shipbuilding and maritime transportation,  warehouse and storage </t>
    </r>
  </si>
  <si>
    <r>
      <t xml:space="preserve">Sağlık ve Sosyal Hizmetler
</t>
    </r>
    <r>
      <rPr>
        <i/>
        <sz val="11"/>
        <color indexed="8"/>
        <rFont val="Arial"/>
        <family val="2"/>
        <charset val="162"/>
      </rPr>
      <t>Health and social services</t>
    </r>
  </si>
  <si>
    <r>
      <t xml:space="preserve">Konaklama ve Eğlence İşleri
</t>
    </r>
    <r>
      <rPr>
        <i/>
        <sz val="11"/>
        <color indexed="8"/>
        <rFont val="Arial"/>
        <family val="2"/>
        <charset val="162"/>
      </rPr>
      <t>Accommodation and entertainment</t>
    </r>
  </si>
  <si>
    <t>(Türkiye Otel, Konaklama ve Dinlenme Yerleri İşçileri Sendikası)</t>
  </si>
  <si>
    <r>
      <t>(</t>
    </r>
    <r>
      <rPr>
        <sz val="10"/>
        <rFont val="Arial"/>
        <family val="2"/>
        <charset val="162"/>
      </rPr>
      <t>Türkiye Lokanta ve Eğlence Yerleri İşçileri Sendikası</t>
    </r>
    <r>
      <rPr>
        <sz val="10"/>
        <color indexed="8"/>
        <rFont val="Arial"/>
        <family val="2"/>
        <charset val="162"/>
      </rPr>
      <t>)</t>
    </r>
  </si>
  <si>
    <r>
      <t xml:space="preserve">Savunma ve Güvenlik
</t>
    </r>
    <r>
      <rPr>
        <i/>
        <sz val="11"/>
        <color indexed="8"/>
        <rFont val="Arial"/>
        <family val="2"/>
        <charset val="162"/>
      </rPr>
      <t xml:space="preserve">Defence and security </t>
    </r>
  </si>
  <si>
    <r>
      <t xml:space="preserve">Genel İşler
</t>
    </r>
    <r>
      <rPr>
        <i/>
        <sz val="11"/>
        <color indexed="8"/>
        <rFont val="Arial"/>
        <family val="2"/>
        <charset val="162"/>
      </rPr>
      <t>General affairs</t>
    </r>
  </si>
  <si>
    <r>
      <t xml:space="preserve">Toplam / </t>
    </r>
    <r>
      <rPr>
        <i/>
        <sz val="12"/>
        <rFont val="Arial"/>
        <family val="2"/>
        <charset val="162"/>
      </rPr>
      <t>Total</t>
    </r>
  </si>
  <si>
    <t>TÜRKİYE HABER-İŞ</t>
  </si>
  <si>
    <t>(Öz Sağlık ve Sosyal Hizmetler İşçileri Sendikası)</t>
  </si>
  <si>
    <t>İMECE EV İŞÇ. SEND.</t>
  </si>
  <si>
    <t>HÜR BELEDİYE-İŞ</t>
  </si>
  <si>
    <r>
      <rPr>
        <b/>
        <sz val="10"/>
        <rFont val="Arial"/>
        <family val="2"/>
        <charset val="162"/>
      </rPr>
      <t>Bilinmeyen (*)</t>
    </r>
    <r>
      <rPr>
        <i/>
        <sz val="10"/>
        <rFont val="Arial"/>
        <family val="2"/>
        <charset val="162"/>
      </rPr>
      <t xml:space="preserve">
Unknown</t>
    </r>
  </si>
  <si>
    <r>
      <rPr>
        <b/>
        <sz val="10"/>
        <rFont val="Arial Tur"/>
        <charset val="162"/>
      </rPr>
      <t>(*) Bilinmeyen:</t>
    </r>
    <r>
      <rPr>
        <sz val="10"/>
        <rFont val="Arial Tur"/>
        <charset val="162"/>
      </rPr>
      <t xml:space="preserve"> banka, sigorta ve reasürans şirketleri, ticaret odaları, sanayi odaları, borsalar veya bunların teşkil ettikleri birliklerin personeli için kurulmuş bulunan sandıkların iştirakçileri SGK bildirimlerini toplu olarak bildirdikleri için cinsiyet bilgisine ulaşılamamaktadır.  
</t>
    </r>
    <r>
      <rPr>
        <i/>
        <sz val="10"/>
        <rFont val="Arial Tur"/>
        <charset val="162"/>
      </rPr>
      <t>Unknown: Information regarding sex can not be reached as participants of the unions which are founded for the personnel of the bank, insurance and reinsurance companies, chambers of commerce, stock exchanges or the unions that are formed by them make their social security declarations collectively.</t>
    </r>
  </si>
  <si>
    <t>İşveren İşsizlik Sigortası Fonu % 2</t>
  </si>
  <si>
    <t>Bilinmeyen (*)
Unknown</t>
  </si>
  <si>
    <t>1.8 Arabuluculuk çalışmaları</t>
  </si>
  <si>
    <r>
      <t xml:space="preserve">Katılım oranı 
</t>
    </r>
    <r>
      <rPr>
        <i/>
        <sz val="10"/>
        <rFont val="Arial"/>
        <family val="2"/>
        <charset val="162"/>
      </rPr>
      <t>Partipacition rate (%)</t>
    </r>
  </si>
  <si>
    <t>DEMİRYOL-İŞ</t>
  </si>
  <si>
    <r>
      <rPr>
        <b/>
        <sz val="10"/>
        <rFont val="Arial"/>
        <family val="2"/>
        <charset val="162"/>
      </rPr>
      <t xml:space="preserve">Not: 6356 sayılı Sendikalar ve Toplu İş Sözleşmesi Kanunun 17. maddesinin üçüncü fıkrasında yer alan"...aynı işkolunda ve aynı zamanda farklı işverenlere ait işyerlerinde çalışan işçiler birden çok sendikaya üye olabilir." </t>
    </r>
    <r>
      <rPr>
        <sz val="10"/>
        <rFont val="Arial"/>
        <family val="2"/>
        <charset val="162"/>
      </rPr>
      <t xml:space="preserve"> hükmüne bağlı olarak Resmi Gazete istatistiklerinden farklıdır. Resmi Gazete'de yayınlanan işçi sayısı rakamının farklı olmasının nedeni bir işçinin kanun geregi; birden fazla işkolunda ve birden fazla ilde çalışıyor olmasından ve işkolu esasına göre belirlendiği için bir işçi birden çok sayılmaktadır.</t>
    </r>
  </si>
  <si>
    <r>
      <t xml:space="preserve">Ay </t>
    </r>
    <r>
      <rPr>
        <i/>
        <sz val="11"/>
        <rFont val="Arial"/>
        <family val="2"/>
        <charset val="162"/>
      </rPr>
      <t>Month</t>
    </r>
  </si>
  <si>
    <r>
      <t>Ocak</t>
    </r>
    <r>
      <rPr>
        <sz val="11"/>
        <rFont val="Arial"/>
        <family val="2"/>
        <charset val="162"/>
      </rPr>
      <t xml:space="preserve"> </t>
    </r>
    <r>
      <rPr>
        <i/>
        <sz val="11"/>
        <rFont val="Arial"/>
        <family val="2"/>
        <charset val="162"/>
      </rPr>
      <t>January</t>
    </r>
  </si>
  <si>
    <r>
      <t>Kamu</t>
    </r>
    <r>
      <rPr>
        <sz val="11"/>
        <rFont val="Arial"/>
        <family val="2"/>
        <charset val="162"/>
      </rPr>
      <t xml:space="preserve"> / </t>
    </r>
    <r>
      <rPr>
        <i/>
        <sz val="11"/>
        <rFont val="Arial"/>
        <family val="2"/>
        <charset val="162"/>
      </rPr>
      <t>Public</t>
    </r>
  </si>
  <si>
    <r>
      <t>Özel</t>
    </r>
    <r>
      <rPr>
        <sz val="11"/>
        <rFont val="Arial"/>
        <family val="2"/>
        <charset val="162"/>
      </rPr>
      <t xml:space="preserve"> / </t>
    </r>
    <r>
      <rPr>
        <i/>
        <sz val="11"/>
        <rFont val="Arial"/>
        <family val="2"/>
        <charset val="162"/>
      </rPr>
      <t>Private</t>
    </r>
  </si>
  <si>
    <r>
      <t>Toplam</t>
    </r>
    <r>
      <rPr>
        <sz val="11"/>
        <rFont val="Arial"/>
        <family val="2"/>
        <charset val="162"/>
      </rPr>
      <t xml:space="preserve"> / </t>
    </r>
    <r>
      <rPr>
        <i/>
        <sz val="11"/>
        <rFont val="Arial"/>
        <family val="2"/>
        <charset val="162"/>
      </rPr>
      <t>Total</t>
    </r>
  </si>
  <si>
    <r>
      <t>Şubat</t>
    </r>
    <r>
      <rPr>
        <sz val="11"/>
        <rFont val="Arial"/>
        <family val="2"/>
        <charset val="162"/>
      </rPr>
      <t xml:space="preserve"> </t>
    </r>
    <r>
      <rPr>
        <i/>
        <sz val="11"/>
        <rFont val="Arial"/>
        <family val="2"/>
        <charset val="162"/>
      </rPr>
      <t>February</t>
    </r>
  </si>
  <si>
    <r>
      <t>Mart</t>
    </r>
    <r>
      <rPr>
        <sz val="11"/>
        <rFont val="Arial"/>
        <family val="2"/>
        <charset val="162"/>
      </rPr>
      <t xml:space="preserve">
</t>
    </r>
    <r>
      <rPr>
        <i/>
        <sz val="11"/>
        <rFont val="Arial"/>
        <family val="2"/>
        <charset val="162"/>
      </rPr>
      <t>March</t>
    </r>
  </si>
  <si>
    <r>
      <t>Nisan</t>
    </r>
    <r>
      <rPr>
        <sz val="11"/>
        <rFont val="Arial"/>
        <family val="2"/>
        <charset val="162"/>
      </rPr>
      <t xml:space="preserve">
</t>
    </r>
    <r>
      <rPr>
        <i/>
        <sz val="11"/>
        <rFont val="Arial"/>
        <family val="2"/>
        <charset val="162"/>
      </rPr>
      <t>April</t>
    </r>
  </si>
  <si>
    <r>
      <t>Mayıs</t>
    </r>
    <r>
      <rPr>
        <sz val="11"/>
        <rFont val="Arial"/>
        <family val="2"/>
        <charset val="162"/>
      </rPr>
      <t xml:space="preserve">
</t>
    </r>
    <r>
      <rPr>
        <i/>
        <sz val="11"/>
        <rFont val="Arial"/>
        <family val="2"/>
        <charset val="162"/>
      </rPr>
      <t>May</t>
    </r>
  </si>
  <si>
    <r>
      <t>Haziran</t>
    </r>
    <r>
      <rPr>
        <sz val="11"/>
        <rFont val="Arial"/>
        <family val="2"/>
        <charset val="162"/>
      </rPr>
      <t xml:space="preserve"> </t>
    </r>
    <r>
      <rPr>
        <i/>
        <sz val="11"/>
        <rFont val="Arial"/>
        <family val="2"/>
        <charset val="162"/>
      </rPr>
      <t>June</t>
    </r>
  </si>
  <si>
    <r>
      <t>Temmuz</t>
    </r>
    <r>
      <rPr>
        <sz val="11"/>
        <rFont val="Arial"/>
        <family val="2"/>
        <charset val="162"/>
      </rPr>
      <t xml:space="preserve"> </t>
    </r>
    <r>
      <rPr>
        <i/>
        <sz val="11"/>
        <rFont val="Arial"/>
        <family val="2"/>
        <charset val="162"/>
      </rPr>
      <t>July</t>
    </r>
  </si>
  <si>
    <r>
      <t>Ağustos</t>
    </r>
    <r>
      <rPr>
        <sz val="11"/>
        <rFont val="Arial"/>
        <family val="2"/>
        <charset val="162"/>
      </rPr>
      <t xml:space="preserve"> </t>
    </r>
    <r>
      <rPr>
        <i/>
        <sz val="11"/>
        <rFont val="Arial"/>
        <family val="2"/>
        <charset val="162"/>
      </rPr>
      <t>August</t>
    </r>
  </si>
  <si>
    <r>
      <t>Eylül</t>
    </r>
    <r>
      <rPr>
        <sz val="11"/>
        <rFont val="Arial"/>
        <family val="2"/>
        <charset val="162"/>
      </rPr>
      <t xml:space="preserve"> </t>
    </r>
    <r>
      <rPr>
        <i/>
        <sz val="11"/>
        <rFont val="Arial"/>
        <family val="2"/>
        <charset val="162"/>
      </rPr>
      <t>September</t>
    </r>
  </si>
  <si>
    <r>
      <t>Ekim</t>
    </r>
    <r>
      <rPr>
        <sz val="11"/>
        <rFont val="Arial"/>
        <family val="2"/>
        <charset val="162"/>
      </rPr>
      <t xml:space="preserve"> </t>
    </r>
    <r>
      <rPr>
        <i/>
        <sz val="11"/>
        <rFont val="Arial"/>
        <family val="2"/>
        <charset val="162"/>
      </rPr>
      <t>October</t>
    </r>
  </si>
  <si>
    <r>
      <t>Kasım</t>
    </r>
    <r>
      <rPr>
        <sz val="11"/>
        <rFont val="Arial"/>
        <family val="2"/>
        <charset val="162"/>
      </rPr>
      <t xml:space="preserve"> </t>
    </r>
    <r>
      <rPr>
        <i/>
        <sz val="11"/>
        <rFont val="Arial"/>
        <family val="2"/>
        <charset val="162"/>
      </rPr>
      <t>November</t>
    </r>
  </si>
  <si>
    <r>
      <t>Aralık</t>
    </r>
    <r>
      <rPr>
        <sz val="11"/>
        <rFont val="Arial"/>
        <family val="2"/>
        <charset val="162"/>
      </rPr>
      <t xml:space="preserve"> </t>
    </r>
    <r>
      <rPr>
        <i/>
        <sz val="11"/>
        <rFont val="Arial"/>
        <family val="2"/>
        <charset val="162"/>
      </rPr>
      <t>December</t>
    </r>
  </si>
  <si>
    <r>
      <t xml:space="preserve">Toplam </t>
    </r>
    <r>
      <rPr>
        <i/>
        <sz val="11"/>
        <color indexed="8"/>
        <rFont val="Arial"/>
        <family val="2"/>
        <charset val="162"/>
      </rPr>
      <t>Total</t>
    </r>
  </si>
  <si>
    <r>
      <t>Anlaşma ile sonuçlanan</t>
    </r>
    <r>
      <rPr>
        <sz val="11"/>
        <rFont val="Arial"/>
        <family val="2"/>
        <charset val="162"/>
      </rPr>
      <t xml:space="preserve">
</t>
    </r>
    <r>
      <rPr>
        <i/>
        <sz val="11"/>
        <rFont val="Arial"/>
        <family val="2"/>
        <charset val="162"/>
      </rPr>
      <t>Concluded with a settlement</t>
    </r>
  </si>
  <si>
    <r>
      <t>Uyuşmazlık ile sonuçlanan</t>
    </r>
    <r>
      <rPr>
        <sz val="11"/>
        <rFont val="Arial"/>
        <family val="2"/>
        <charset val="162"/>
      </rPr>
      <t xml:space="preserve">
D</t>
    </r>
    <r>
      <rPr>
        <i/>
        <sz val="11"/>
        <rFont val="Arial"/>
        <family val="2"/>
        <charset val="162"/>
      </rPr>
      <t>isagreement</t>
    </r>
  </si>
  <si>
    <r>
      <t xml:space="preserve">Toplu iş sözleşme sayısı
</t>
    </r>
    <r>
      <rPr>
        <i/>
        <sz val="11"/>
        <rFont val="Arial"/>
        <family val="2"/>
        <charset val="162"/>
      </rPr>
      <t>Number of agreements</t>
    </r>
  </si>
  <si>
    <t>(Hür Gıda Sanayi İşçileri Sendikası)</t>
  </si>
  <si>
    <t>(Trikotaj, Örme, Boyama, Giyecek ve İplik Sanayii İşçileri Sendikası)</t>
  </si>
  <si>
    <t>(Dokuma, Örme, Boyama, Trikotaj ve Giyim İşçileri Sendikası)</t>
  </si>
  <si>
    <t>ÖZ İLETİŞİM-İŞ</t>
  </si>
  <si>
    <t>SİNEMA-TV SENDİKASI</t>
  </si>
  <si>
    <t>İNŞAAT-İŞ</t>
  </si>
  <si>
    <t>(İnşaat İşçileri Sendikası)</t>
  </si>
  <si>
    <t>ENERJİ İŞ</t>
  </si>
  <si>
    <r>
      <t xml:space="preserve">Sendikalı işçi sayısı
</t>
    </r>
    <r>
      <rPr>
        <i/>
        <sz val="10"/>
        <rFont val="Arial"/>
        <family val="2"/>
        <charset val="162"/>
      </rPr>
      <t>Number of unionized workers</t>
    </r>
  </si>
  <si>
    <r>
      <t xml:space="preserve">Sendikalaşma oranı (%)
</t>
    </r>
    <r>
      <rPr>
        <i/>
        <sz val="10"/>
        <rFont val="Arial"/>
        <family val="2"/>
        <charset val="162"/>
      </rPr>
      <t>Unionization rate</t>
    </r>
  </si>
  <si>
    <r>
      <t>(*) Bilinmeyen:</t>
    </r>
    <r>
      <rPr>
        <sz val="10"/>
        <rFont val="Arial"/>
        <family val="2"/>
        <charset val="162"/>
      </rPr>
      <t xml:space="preserve"> banka, sigorta ve reasürans şirketleri, ticaret odaları, sanayi odaları, borsalar veya bunların teşkil ettikleri birliklerin personeli için kurulmuş bulunan sandıkların iştirakçileri SGK bildirimlerini toplu olarak bildirdikleri için cinsiyet bilgisine ulaşılamamaktadır.  
</t>
    </r>
    <r>
      <rPr>
        <b/>
        <i/>
        <sz val="10"/>
        <rFont val="Arial"/>
        <family val="2"/>
        <charset val="162"/>
      </rPr>
      <t>Unknown:</t>
    </r>
    <r>
      <rPr>
        <i/>
        <sz val="10"/>
        <rFont val="Arial"/>
        <family val="2"/>
        <charset val="162"/>
      </rPr>
      <t xml:space="preserve"> Information regarding sex can not be reached as participants of the unions which are founded for the personnel of the bank, insurance and reinsurance companies, chambers of commerce, stock exchanges or the unions that are formed by them make their social security declarations collectively.</t>
    </r>
  </si>
  <si>
    <r>
      <rPr>
        <b/>
        <i/>
        <sz val="10"/>
        <rFont val="Arial"/>
        <family val="2"/>
        <charset val="162"/>
      </rPr>
      <t xml:space="preserve">Note: </t>
    </r>
    <r>
      <rPr>
        <i/>
        <sz val="10"/>
        <rFont val="Arial"/>
        <family val="2"/>
        <charset val="162"/>
      </rPr>
      <t xml:space="preserve">Paragraph 3 of the article 17 of the law on Unions and Collective Bargaining numbered 6356: “workers who work at the same sector but at the same time at different work places which belong to different employers can be member of more than one Union”. It can be different than the Official Gazette statistics. The reason why the number of the workers published on the Official Gazette is different is that as a worker can work in more than one sector and more than one city and is detedted based on business line, workers can be counted as more than one by law
</t>
    </r>
  </si>
  <si>
    <t>HÜR GIDA-İŞ</t>
  </si>
  <si>
    <t>BAĞIMSIZ ÖZGÜR GIDA</t>
  </si>
  <si>
    <t>(Bağımsız Özgür Gıda Sanayi işçileri Sendikası)</t>
  </si>
  <si>
    <t>DOKUMA İŞ</t>
  </si>
  <si>
    <t>DEV TEKSTİL</t>
  </si>
  <si>
    <t>(Devrimci Tekstil İşçileri Sendikası)</t>
  </si>
  <si>
    <t>TEKSTİL DERİ</t>
  </si>
  <si>
    <t>(Tekstil ve Deri İşçileri Sendikası)</t>
  </si>
  <si>
    <t>(İletişim İşçileri Sendikası</t>
  </si>
  <si>
    <t>TİG-SEN</t>
  </si>
  <si>
    <t>(Taşeron İşçileri Genel Sendikası)</t>
  </si>
  <si>
    <t>TURİZM-İŞ</t>
  </si>
  <si>
    <t>(Turizm İşçileri Sendikası)</t>
  </si>
  <si>
    <t>GÜVEN-İŞ</t>
  </si>
  <si>
    <t>KONUT-SEN</t>
  </si>
  <si>
    <t>(Konut Görevlileri Sendikası)</t>
  </si>
  <si>
    <t>YEREL-İŞ</t>
  </si>
  <si>
    <t>(Belediyeler ve Yerel Hizmet İşçileri Sendikası)</t>
  </si>
  <si>
    <t>01.01.2015 - 30.06.2015</t>
  </si>
  <si>
    <t xml:space="preserve">01.07.2015 - 31.08.2015 </t>
  </si>
  <si>
    <t>01.01.2014 - 31.12.2014</t>
  </si>
  <si>
    <r>
      <t xml:space="preserve">Konfederasyon / </t>
    </r>
    <r>
      <rPr>
        <i/>
        <sz val="11"/>
        <rFont val="Arial"/>
        <family val="2"/>
        <charset val="162"/>
      </rPr>
      <t>Confederation</t>
    </r>
  </si>
  <si>
    <r>
      <t xml:space="preserve">Sendika sayısı
</t>
    </r>
    <r>
      <rPr>
        <i/>
        <sz val="9"/>
        <rFont val="Arial"/>
        <family val="2"/>
        <charset val="162"/>
      </rPr>
      <t>Number of trade unions</t>
    </r>
  </si>
  <si>
    <r>
      <t xml:space="preserve">Üye sayısı
</t>
    </r>
    <r>
      <rPr>
        <i/>
        <sz val="9"/>
        <rFont val="Arial"/>
        <family val="2"/>
        <charset val="162"/>
      </rPr>
      <t xml:space="preserve">Number of members </t>
    </r>
  </si>
  <si>
    <r>
      <t xml:space="preserve">Toplam </t>
    </r>
    <r>
      <rPr>
        <i/>
        <sz val="12"/>
        <rFont val="Arial"/>
        <family val="2"/>
        <charset val="162"/>
      </rPr>
      <t>Total</t>
    </r>
  </si>
  <si>
    <r>
      <t xml:space="preserve">BAĞIMSIZ SENDİKALAR
</t>
    </r>
    <r>
      <rPr>
        <i/>
        <sz val="11"/>
        <rFont val="Arial"/>
        <family val="2"/>
        <charset val="162"/>
      </rPr>
      <t>Independent trade unions</t>
    </r>
  </si>
  <si>
    <r>
      <t xml:space="preserve">GENEL TOPLAM 
</t>
    </r>
    <r>
      <rPr>
        <i/>
        <sz val="12"/>
        <rFont val="Arial"/>
        <family val="2"/>
        <charset val="162"/>
      </rPr>
      <t>General Total</t>
    </r>
  </si>
  <si>
    <r>
      <t xml:space="preserve">Ocak
</t>
    </r>
    <r>
      <rPr>
        <i/>
        <sz val="11"/>
        <rFont val="Arial"/>
        <family val="2"/>
        <charset val="162"/>
      </rPr>
      <t>January</t>
    </r>
  </si>
  <si>
    <r>
      <t xml:space="preserve">Temmuz
</t>
    </r>
    <r>
      <rPr>
        <i/>
        <sz val="11"/>
        <rFont val="Arial"/>
        <family val="2"/>
        <charset val="162"/>
      </rPr>
      <t>July</t>
    </r>
  </si>
  <si>
    <t>TÜM-İŞ</t>
  </si>
  <si>
    <r>
      <rPr>
        <b/>
        <sz val="10"/>
        <rFont val="Arial"/>
        <family val="2"/>
        <charset val="162"/>
      </rPr>
      <t>Not: 6356 Sayılı Sendikalar ve Toplu İş Sözleşmesi Kanununun Geçici 1. Maddesinde belirtilen sendikalar faaliyet göstereceği işkolunu yönetim kurulu kararıyla belirler hükmüne mukabil, yönetim kurulu kararı ile faaliyet gösterecekleri işkolunu Bakanlığa bildirmeyen sendikalara yer verilmemiştir.</t>
    </r>
    <r>
      <rPr>
        <sz val="10"/>
        <rFont val="Arial"/>
        <family val="2"/>
        <charset val="162"/>
      </rPr>
      <t xml:space="preserve">
</t>
    </r>
    <r>
      <rPr>
        <b/>
        <i/>
        <sz val="10"/>
        <rFont val="Arial"/>
        <family val="2"/>
        <charset val="162"/>
      </rPr>
      <t>NOTE:</t>
    </r>
    <r>
      <rPr>
        <i/>
        <sz val="10"/>
        <rFont val="Arial"/>
        <family val="2"/>
        <charset val="162"/>
      </rPr>
      <t xml:space="preserve"> It isn’t included that trade unions which don’t inform Ministry  about their  branch of activity according to Provisional Article 1 of Law on Trade Unions and Collective Labour Agreements states that  trade unions shall determine the branch of activity in which the trade union will function upon the decision of the executive board.  </t>
    </r>
    <r>
      <rPr>
        <sz val="10"/>
        <rFont val="Arial"/>
        <family val="2"/>
        <charset val="162"/>
      </rPr>
      <t xml:space="preserve">
</t>
    </r>
  </si>
  <si>
    <t>01.01.2013</t>
  </si>
  <si>
    <t>01.07.2013</t>
  </si>
  <si>
    <t>01.01.2014</t>
  </si>
  <si>
    <t>01.07.2014</t>
  </si>
  <si>
    <t>01.01.2015</t>
  </si>
  <si>
    <t>01.07.2015</t>
  </si>
  <si>
    <t>01.01.2016</t>
  </si>
  <si>
    <t>AVUKATLAR SENDİKASI</t>
  </si>
  <si>
    <t>(Avukatlar Sendikası)</t>
  </si>
  <si>
    <t>TOMİS</t>
  </si>
  <si>
    <t>(Tüm Otomotiv ve Metal İşçileri Sendikası)</t>
  </si>
  <si>
    <t>ÖZ İNŞAAT İŞ</t>
  </si>
  <si>
    <t>(Öz İnşaat İşçileri Sendikası)</t>
  </si>
  <si>
    <t>(Turizm Çalışanları Sendikası)</t>
  </si>
  <si>
    <t>ÖZ GÜVEN-SEN</t>
  </si>
  <si>
    <t>(Özel Güvenlik ve Koruma İşçileri Sendikası)</t>
  </si>
  <si>
    <t>THİS</t>
  </si>
  <si>
    <t>(Tüm Hizmet İşçileri Sendikası)</t>
  </si>
  <si>
    <t>TÜM MADEN-İŞ</t>
  </si>
  <si>
    <t>(Tüm Maden İşçileri Sendikası)</t>
  </si>
  <si>
    <t>NÜKLEER-İŞ</t>
  </si>
  <si>
    <t>KİMPET-İŞ SENDİKASI</t>
  </si>
  <si>
    <t>MALİ MÜŞAVİR SEN</t>
  </si>
  <si>
    <t>01.01.2016 - 30.06.2016</t>
  </si>
  <si>
    <t>01.07.2016- 31.12.2016</t>
  </si>
  <si>
    <r>
      <t xml:space="preserve">İşkolu no.
</t>
    </r>
    <r>
      <rPr>
        <i/>
        <sz val="8"/>
        <rFont val="Arial"/>
        <family val="2"/>
        <charset val="162"/>
      </rPr>
      <t>Nu. of economic activity</t>
    </r>
  </si>
  <si>
    <r>
      <rPr>
        <b/>
        <sz val="10"/>
        <rFont val="Arial Tur"/>
        <charset val="162"/>
      </rPr>
      <t>Gıda Sanayii</t>
    </r>
    <r>
      <rPr>
        <sz val="10"/>
        <rFont val="Arial Tur"/>
        <charset val="162"/>
      </rPr>
      <t xml:space="preserve">
</t>
    </r>
    <r>
      <rPr>
        <i/>
        <sz val="10"/>
        <rFont val="Arial Tur"/>
        <charset val="162"/>
      </rPr>
      <t xml:space="preserve">Food industry </t>
    </r>
  </si>
  <si>
    <t>Number of workplaces</t>
  </si>
  <si>
    <t>Number of workers</t>
  </si>
  <si>
    <t xml:space="preserve">      Certificates of competency given by and sector</t>
  </si>
  <si>
    <t>Number of agreements</t>
  </si>
  <si>
    <t>Number of members</t>
  </si>
  <si>
    <r>
      <t xml:space="preserve">Sözleşme sayısı
</t>
    </r>
    <r>
      <rPr>
        <i/>
        <sz val="11"/>
        <rFont val="Arial"/>
        <family val="2"/>
        <charset val="162"/>
      </rPr>
      <t>Number of agreements</t>
    </r>
  </si>
  <si>
    <r>
      <t xml:space="preserve">İşyeri sayısı
</t>
    </r>
    <r>
      <rPr>
        <i/>
        <sz val="11"/>
        <rFont val="Arial"/>
        <family val="2"/>
        <charset val="162"/>
      </rPr>
      <t>Number of workplaces</t>
    </r>
  </si>
  <si>
    <r>
      <t xml:space="preserve">Üye işçi sayısı
</t>
    </r>
    <r>
      <rPr>
        <i/>
        <sz val="11"/>
        <rFont val="Arial"/>
        <family val="2"/>
        <charset val="162"/>
      </rPr>
      <t>Number of members</t>
    </r>
  </si>
  <si>
    <r>
      <t xml:space="preserve">İşyeri sayısı
</t>
    </r>
    <r>
      <rPr>
        <i/>
        <sz val="11"/>
        <rFont val="Arial"/>
        <family val="2"/>
        <charset val="162"/>
      </rPr>
      <t>Number of work places</t>
    </r>
  </si>
  <si>
    <t xml:space="preserve">      Mediation activities</t>
  </si>
  <si>
    <r>
      <t>Uyuşmazlık ile sonuçlanan</t>
    </r>
    <r>
      <rPr>
        <sz val="11"/>
        <rFont val="Arial"/>
        <family val="2"/>
        <charset val="162"/>
      </rPr>
      <t xml:space="preserve">
</t>
    </r>
    <r>
      <rPr>
        <i/>
        <sz val="11"/>
        <rFont val="Arial"/>
        <family val="2"/>
        <charset val="162"/>
      </rPr>
      <t>Disagreement</t>
    </r>
  </si>
  <si>
    <t xml:space="preserve">       Members of trades unions by confederations</t>
  </si>
  <si>
    <t>01.01.2017</t>
  </si>
  <si>
    <t>2,088.56</t>
  </si>
  <si>
    <t>01.01.2017 - 30.06.2017</t>
  </si>
  <si>
    <t>01.07.2017- 31.12.2017</t>
  </si>
  <si>
    <t>DEV YAPI-İŞ</t>
  </si>
  <si>
    <t>İNŞAAT-SEN</t>
  </si>
  <si>
    <t>YENİ YOL-İŞ</t>
  </si>
  <si>
    <t>DİSK ENERJİ-SEN</t>
  </si>
  <si>
    <t>ÖZEL GÜVENLİK-İŞ</t>
  </si>
  <si>
    <t>(Özel Güvenlik ve Savunma İşçileri Sendikası)</t>
  </si>
  <si>
    <t>(Yeni Belediye ve Hizmet İşçileri Sendikası)</t>
  </si>
  <si>
    <r>
      <rPr>
        <b/>
        <sz val="10"/>
        <rFont val="Arial Tur"/>
        <charset val="162"/>
      </rPr>
      <t>Petrol, kimya, lastik, plastik ve ilaç</t>
    </r>
    <r>
      <rPr>
        <sz val="10"/>
        <rFont val="Arial Tur"/>
        <charset val="162"/>
      </rPr>
      <t xml:space="preserve">
</t>
    </r>
    <r>
      <rPr>
        <i/>
        <sz val="10"/>
        <rFont val="Arial Tur"/>
        <charset val="162"/>
      </rPr>
      <t>Petroleum, chemicals, rubber, plastics and medicine</t>
    </r>
  </si>
  <si>
    <t>(Avcılık, Balıkçılık, Tarım ve Ormancılık  İşçileri Sendikası)</t>
  </si>
  <si>
    <t>(Tüm Ormancılık, Tarım, Avcılık ve Balıkçılık İşçileri Sendikası)</t>
  </si>
  <si>
    <t>(Nükleer Santrallerde ve Yardımcı İşkollarında Çalışan İşçiler Sendikası)</t>
  </si>
  <si>
    <t>ÖZ PETROL-İŞ SEN</t>
  </si>
  <si>
    <t>(Tüm Dokuma, İplik, Trikotaj, Hazır Giyim, Konfeksiyon ve Deri İşçileri Sendikası)</t>
  </si>
  <si>
    <t>(Türkiye Tekstil, Örme, Giyim ve Deri Sanayii İşçileri Sendikası)</t>
  </si>
  <si>
    <t>(Banka Finans ve Sigorta İşçileri Sendikası)</t>
  </si>
  <si>
    <t>( Banka ve Sigorta İşçileri Sendikası)</t>
  </si>
  <si>
    <t>(Banka-Finans ve Sigorta İşçileri Sendikası)</t>
  </si>
  <si>
    <t>(Öz Büro, Eğitim, Güzel Sanatlar, Ticaret ve Kooperatif İşçileri Sendikası)</t>
  </si>
  <si>
    <t>Sinema, Reklam, Dizi ve Tv Proğramı Çalışanları Sendikası)</t>
  </si>
  <si>
    <t>(Muhasebeciler, Mali Müşavirler ve Bağımsız Denetçiler Sendikası)</t>
  </si>
  <si>
    <t>VER-DE</t>
  </si>
  <si>
    <t>(Çimento,Cam,Seramik ve Toprak İşçileri Sendikası)</t>
  </si>
  <si>
    <t>(Devrimci Yapı İşçileri Sendikası)</t>
  </si>
  <si>
    <t>(Yeni, Yol, Yapı, İnşaat İşçileri Sendikası)</t>
  </si>
  <si>
    <t>İYİ-SEN</t>
  </si>
  <si>
    <t>(İnşaat ve Yapı İşçileri Sendikası)</t>
  </si>
  <si>
    <t>(Elektrik, Gaz, Su, ve Baraj Çalışanları Sendikası)</t>
  </si>
  <si>
    <t>HAVA-SEN</t>
  </si>
  <si>
    <t>(Havayolu Çalışanları Sendikası)</t>
  </si>
  <si>
    <t>TURÇA SEN</t>
  </si>
  <si>
    <t>TÜM TURİZM İŞ SENDİKASI</t>
  </si>
  <si>
    <t>(Bağımsız Güvenlik ve Savunma İşçileri Sendikası)</t>
  </si>
  <si>
    <t>(Öztüm Güçlü Güvenlik ve Savunma İşçileri Sendikası)</t>
  </si>
  <si>
    <t>BAĞIMSIZ MADEN-İŞ</t>
  </si>
  <si>
    <t>(Bağımsız Maden İşçileri Sendikası)</t>
  </si>
  <si>
    <t>(Öz Petrol-İş Sendikası)</t>
  </si>
  <si>
    <t>ÖZ KAĞIT-İŞ SENDİKASI</t>
  </si>
  <si>
    <t>(Öz Kağıt-İş Sendikası)</t>
  </si>
  <si>
    <t xml:space="preserve"> İLETİŞİM-İŞ</t>
  </si>
  <si>
    <t>(İletişim ve Çağrı Merkezi Çalışanları Sendikası)</t>
  </si>
  <si>
    <t>TÜM BÜRO-SEN</t>
  </si>
  <si>
    <t>TSSHİS</t>
  </si>
  <si>
    <t>(Tüm Sağlık ve Sosyal Hizmerler İşçileri Sendikası)</t>
  </si>
  <si>
    <t>Ö.G.G.İŞ</t>
  </si>
  <si>
    <t>01.07.2018- 31.12.2018</t>
  </si>
  <si>
    <t>01.01.2018- 30.06.2018</t>
  </si>
  <si>
    <r>
      <t xml:space="preserve">1.11 Grev ve lokavt uygulamaları
    </t>
    </r>
    <r>
      <rPr>
        <i/>
        <sz val="14"/>
        <rFont val="Arial"/>
        <family val="2"/>
        <charset val="162"/>
      </rPr>
      <t xml:space="preserve">   Strikes and lockouts</t>
    </r>
  </si>
  <si>
    <r>
      <rPr>
        <b/>
        <sz val="9"/>
        <rFont val="Arial"/>
        <family val="2"/>
      </rPr>
      <t>(*) 6356 sayılı Sendikalar ve Toplu İş Sözleşmesi Kanun'una göre kurulmuş olup; üyesi kalmamış, acze düşmüş, kapanma işlemleri sonuçlanmamış ve yasal sendika üyeliği devam edenler dahil, toplam sendika sayılarıdır.</t>
    </r>
    <r>
      <rPr>
        <sz val="9"/>
        <rFont val="Arial"/>
        <family val="2"/>
        <charset val="162"/>
      </rPr>
      <t xml:space="preserve">
</t>
    </r>
    <r>
      <rPr>
        <i/>
        <sz val="9"/>
        <rFont val="Arial"/>
        <family val="2"/>
        <charset val="162"/>
      </rPr>
      <t>It is the total union number, including the ones which are founded according to the Law on Trade Unions and Collective Bargaining Agreement numbered 6356 and have no member anymore, fallen into insolvency whose closure process is not finalized yet and the legal union membership of which continue.</t>
    </r>
  </si>
  <si>
    <t>01.01.2018</t>
  </si>
  <si>
    <t>01.07.2019- 31.12.2019</t>
  </si>
  <si>
    <t>01.01.2019- 30.06.2019</t>
  </si>
  <si>
    <t>(Eğitim, Büro, Ticaret, Kooperatif ve Güzel Sanatlar İşçileri Sendikası)</t>
  </si>
  <si>
    <t>İSG-SEN</t>
  </si>
  <si>
    <t>(İş Sağlığı ve Güvenliği Çalışanları Sendikası)</t>
  </si>
  <si>
    <t>ÖZÇELİK-İŞ</t>
  </si>
  <si>
    <t>(Özdemir, Çelik, Metal ve Metal Mamülleri İşçileri Sendikası)</t>
  </si>
  <si>
    <t>KAMU SAĞLIK-SEN</t>
  </si>
  <si>
    <t>(Kamu Sağlık İşçileri Sendikası)</t>
  </si>
  <si>
    <t>YENİ TÜM GÜVENLİK-İŞ</t>
  </si>
  <si>
    <t>(Yeni Tüm Güvenlik Savunma İşçileri Sendikası)</t>
  </si>
  <si>
    <t>SAGED-SEN</t>
  </si>
  <si>
    <t>BELEDİYE-SEN</t>
  </si>
  <si>
    <t>(Belediye Hizmet İşçileri Sendikası)</t>
  </si>
  <si>
    <t>TÜM GENEL-İŞ</t>
  </si>
  <si>
    <t>(Tüm Genel Hizmet İşçileri Sendikası)</t>
  </si>
  <si>
    <t>(Öz Ormancılık  Tarım, Avcılık ve Balıkçılık İşçileri Sendikası)</t>
  </si>
  <si>
    <t>(Öz  Gıda Sanayi ve Yardımcı İşçileri Sendikası)</t>
  </si>
  <si>
    <t>(Türkiye  Gıda  ve Yardımcı İşçileri Sendikası)</t>
  </si>
  <si>
    <t>( Genel Maden İşçileri Sendikası)</t>
  </si>
  <si>
    <t>(Öz Maden İş Maden İşçileri Sendikası)</t>
  </si>
  <si>
    <t>ÖZ HAK MADEN-İŞ</t>
  </si>
  <si>
    <t>(Öz Hak  Maden İşçileri Sendikası)</t>
  </si>
  <si>
    <t>(Kimpet, Kimya, Petrol, Lastik, Plastik ve İlaç Sanayi İşçileri Sendikası)</t>
  </si>
  <si>
    <t>ÖZ TEKSTİL-İŞ</t>
  </si>
  <si>
    <t>(Öz Tekstil Dokuma Hazır Giyim ve Deri Sanayi İşçileri Sendikası)</t>
  </si>
  <si>
    <t>(Türkiye Ağaç ve Kağıt Sanayii İşçileri Sendikası)</t>
  </si>
  <si>
    <t>(Türkiye Selüloz, Kağıt Ağaç ve Mamülleri İşçileri Sendikası)</t>
  </si>
  <si>
    <t>(Ağaç,Sunta  Mobilya ve Kağıt Sanayii İşçileri Sendikası)</t>
  </si>
  <si>
    <t>ÖZ HABER-İŞ</t>
  </si>
  <si>
    <t>(Öz Haber İletişim İşçileri Sendikası</t>
  </si>
  <si>
    <t>PTT-SEN</t>
  </si>
  <si>
    <t>(Türkiye Basın, Yayın,Gazetecilik, Grafik-Tasarım,Baskı ve Ambalaj Sanayi İşçileri Sendikası)</t>
  </si>
  <si>
    <t>DİSK BASIN-İŞ</t>
  </si>
  <si>
    <t>(Türkiye Basın Yayın Matbaa Çalışanları Sendikası)</t>
  </si>
  <si>
    <t>(Öz Banka, Finans ve Sigorta Çalışanları Sendikası)</t>
  </si>
  <si>
    <t>ÖZ BÜRO-SEN</t>
  </si>
  <si>
    <t>GLOB-İŞ</t>
  </si>
  <si>
    <t>(Global Ticaret İşçileri Sendikası)</t>
  </si>
  <si>
    <t>AVMES</t>
  </si>
  <si>
    <t>(Alışveriş Merkezi Emekçileri Sendikası)</t>
  </si>
  <si>
    <t>TÜM ENERJİ-SEN</t>
  </si>
  <si>
    <t>(Tüm Enerji Elektrik Su,Gaz, İşçileri Sendikası)</t>
  </si>
  <si>
    <t>(Hava Demiryolu Kara Taşımacılığı ve Kargo Kurye İşçileri Sendikası)</t>
  </si>
  <si>
    <t>PTT KARGO-SEN</t>
  </si>
  <si>
    <t>(Posta Transfer, Taşımacılık ve Kargo İşçileri Sendikası)</t>
  </si>
  <si>
    <t xml:space="preserve">YENİ SAĞLIK-İŞ </t>
  </si>
  <si>
    <t>(Yeni Sağlık ve Sosyal Hizmerler İşçileri Sendikası)</t>
  </si>
  <si>
    <t>ÖZ SAĞLIK-SEN</t>
  </si>
  <si>
    <t>A. SAĞLIK-İŞ</t>
  </si>
  <si>
    <t>(Aile Sosyal Hizmet ve Sağlık İşçileri Sendikası)</t>
  </si>
  <si>
    <t>SHS İŞ</t>
  </si>
  <si>
    <t>(Çukurova Sosyal Hizmerler ve Sağlık İşçileri Sendikasıı)</t>
  </si>
  <si>
    <t>(Turizm Konaklama ve Yemek Hizmetleri Çalışanları  Sendikası)</t>
  </si>
  <si>
    <t>TORES-İŞ</t>
  </si>
  <si>
    <t>Turizm Otel Restoran Eğlence ve Spor İşçileri Sendikası)</t>
  </si>
  <si>
    <t>Savunma Güvenlik Danışma ve Yöneticieri Sendikası)</t>
  </si>
  <si>
    <t>TÜM GÜVEN SEN</t>
  </si>
  <si>
    <t>(Tüm Güvenlik ve Savunma İşçileri Sendikası)</t>
  </si>
  <si>
    <t>( Belediye ve Genel Hizmetler İşçileri Sendikası)</t>
  </si>
  <si>
    <r>
      <rPr>
        <b/>
        <sz val="10"/>
        <rFont val="Arial Tur"/>
        <charset val="162"/>
      </rPr>
      <t xml:space="preserve">Sağlık ve Sosyal Hizmetler
</t>
    </r>
    <r>
      <rPr>
        <i/>
        <sz val="10"/>
        <rFont val="Arial Tur"/>
        <charset val="162"/>
      </rPr>
      <t>Health and social services</t>
    </r>
  </si>
  <si>
    <r>
      <t xml:space="preserve">İşçi sayısı
</t>
    </r>
    <r>
      <rPr>
        <i/>
        <sz val="10"/>
        <rFont val="Arial"/>
        <family val="2"/>
        <charset val="162"/>
      </rPr>
      <t>Number of worker</t>
    </r>
  </si>
  <si>
    <t>Çalışma İlişkileri</t>
  </si>
  <si>
    <t>TÖBGİS</t>
  </si>
  <si>
    <t xml:space="preserve">ÖZ MOBİLYA KAĞIT-İŞ </t>
  </si>
  <si>
    <t>(Öz Mobilya, Ağaç, Sunta ve Kağıt İşçileri Sendikası)</t>
  </si>
  <si>
    <t>(Büro Ticaret Güzel Sanatlar  Kooperatifleri Çalışanları  İşçileri Sendikası)</t>
  </si>
  <si>
    <t>YAZ-İŞ</t>
  </si>
  <si>
    <t>(Yazılım İşçileri Sendikası)</t>
  </si>
  <si>
    <t>ES-İŞ</t>
  </si>
  <si>
    <t>(Enerji ve Santral İşçileri Sendikası)</t>
  </si>
  <si>
    <t>OTİS</t>
  </si>
  <si>
    <t>(Otel ve Turizm İşçileri Sendikası)</t>
  </si>
  <si>
    <t>GÜVENLİK BİRLİK-SEN</t>
  </si>
  <si>
    <t>(Güvenlik ve Savunma İşçileri Birliği Sendikası)</t>
  </si>
  <si>
    <t>GÜVEN SEN</t>
  </si>
  <si>
    <t>(Anadolu Güvenlik İşçileri Sendikası)</t>
  </si>
  <si>
    <t>(Birleşik Güvenlik İşçileri Sendikası)</t>
  </si>
  <si>
    <t>TEKSTİL- İŞ</t>
  </si>
  <si>
    <t>(Birleşik Tekstil İşçileri Sendikası)</t>
  </si>
  <si>
    <t>(Demokrat, Ağaç, Kağıt, Mobilya ve Sunta İşçileri Sendikası)</t>
  </si>
  <si>
    <t>ÖĞRENCİ-SEN</t>
  </si>
  <si>
    <t>(Öğrenci Sendikası)</t>
  </si>
  <si>
    <t>TÜM BİRLİK İŞ</t>
  </si>
  <si>
    <t>İZ-TOP BETON</t>
  </si>
  <si>
    <t>(İnşaat Emekçileri Sendikası)</t>
  </si>
  <si>
    <t>TÜM TAŞIMA-İŞ</t>
  </si>
  <si>
    <t>(Motorlu Kurye, Kargo, Posta, Şoför, Hava Yolları ve Tüm Taşıma İşçileri Sendikası)</t>
  </si>
  <si>
    <t>LOJİSTİK-İŞ</t>
  </si>
  <si>
    <t>(Tüm Turizm İş Sendikası)</t>
  </si>
  <si>
    <t>ÖZ YURT-İŞ</t>
  </si>
  <si>
    <t>TEK-İŞ SENDİKASI</t>
  </si>
  <si>
    <t>ÖZ TURİZM SEN</t>
  </si>
  <si>
    <t>(Öz Turizm, Yurt, Konaklama, Yemek, Eğlence, Dinlenme Yerleri İşçileri Sendikası)</t>
  </si>
  <si>
    <t>Sgk Primi % 14</t>
  </si>
  <si>
    <t xml:space="preserve">İşsizlik Sigortası Fonu % 1 </t>
  </si>
  <si>
    <t>ÜLKEM-İŞ</t>
  </si>
  <si>
    <t>01.01.2020- 30.06.2020</t>
  </si>
  <si>
    <t>01.07.2020- 31.12.2020</t>
  </si>
  <si>
    <r>
      <t>Coğrafi düzey:</t>
    </r>
    <r>
      <rPr>
        <sz val="12"/>
        <color rgb="FF000000"/>
        <rFont val="Times New Roman"/>
        <family val="1"/>
        <charset val="162"/>
      </rPr>
      <t xml:space="preserve"> T</t>
    </r>
    <r>
      <rPr>
        <sz val="12"/>
        <color rgb="FF202122"/>
        <rFont val="Times New Roman"/>
        <family val="1"/>
        <charset val="162"/>
      </rPr>
      <t>ürkiye İstatistiki Bölge Birimleri Sınıflandırması (Türkiye İBBS)</t>
    </r>
  </si>
  <si>
    <r>
      <t>Sektörel kapsam:</t>
    </r>
    <r>
      <rPr>
        <sz val="12"/>
        <color rgb="FF000000"/>
        <rFont val="Times New Roman"/>
        <family val="1"/>
        <charset val="162"/>
      </rPr>
      <t xml:space="preserve"> Sektörel kapsam İşkollarına göre düzenlenmiştir.</t>
    </r>
  </si>
  <si>
    <r>
      <t>Kapsamdaki sınırlılıklar:</t>
    </r>
    <r>
      <rPr>
        <sz val="12"/>
        <color rgb="FF000000"/>
        <rFont val="Times New Roman"/>
        <family val="1"/>
        <charset val="162"/>
      </rPr>
      <t xml:space="preserve"> Kapsamda sınırlılık bulunmamaktadır.</t>
    </r>
  </si>
  <si>
    <r>
      <t>İstatistiki birim:</t>
    </r>
    <r>
      <rPr>
        <sz val="12"/>
        <color rgb="FF000000"/>
        <rFont val="Times New Roman"/>
        <family val="1"/>
        <charset val="162"/>
      </rPr>
      <t xml:space="preserve"> İşçi, Sendikaya üyesi işçi, Kamu görevlisi, Sendika üyesi kamu görevlisi, İşyeri, İşletme</t>
    </r>
  </si>
  <si>
    <r>
      <t>Referans dönemi:</t>
    </r>
    <r>
      <rPr>
        <sz val="12"/>
        <color rgb="FF000000"/>
        <rFont val="Times New Roman"/>
        <family val="1"/>
        <charset val="162"/>
      </rPr>
      <t xml:space="preserve"> Yayınlandığı yıldan bir önceki yıla ait verileri kapsamaktadır.</t>
    </r>
  </si>
  <si>
    <r>
      <t>Verinin yayımlama sıklığı:</t>
    </r>
    <r>
      <rPr>
        <sz val="12"/>
        <color rgb="FF000000"/>
        <rFont val="Times New Roman"/>
        <family val="1"/>
        <charset val="162"/>
      </rPr>
      <t xml:space="preserve"> İstatistiklerin yayımlanma sıklığı yıllıktır.</t>
    </r>
  </si>
  <si>
    <r>
      <t>Veri kaynakları:</t>
    </r>
    <r>
      <rPr>
        <sz val="12"/>
        <color rgb="FF000000"/>
        <rFont val="Times New Roman"/>
        <family val="1"/>
        <charset val="162"/>
      </rPr>
      <t xml:space="preserve"> İdari kayıtlar</t>
    </r>
  </si>
  <si>
    <r>
      <t>Mevsimsel düzeltme:</t>
    </r>
    <r>
      <rPr>
        <sz val="12"/>
        <color rgb="FF000000"/>
        <rFont val="Times New Roman"/>
        <family val="1"/>
        <charset val="162"/>
      </rPr>
      <t xml:space="preserve"> Mevsimsel düzeltme yapılmamaktadır.</t>
    </r>
  </si>
  <si>
    <t xml:space="preserve">İstatistiki Kavramlar </t>
  </si>
  <si>
    <t xml:space="preserve">Statistical Terms </t>
  </si>
  <si>
    <r>
      <t>Eğitim sınıflaması: </t>
    </r>
    <r>
      <rPr>
        <sz val="12"/>
        <color rgb="FF212529"/>
        <rFont val="Times New Roman"/>
        <family val="1"/>
        <charset val="162"/>
      </rPr>
      <t xml:space="preserve"> Uluslararası Standart Eğitim Sınıflaması (ISCED,1997) </t>
    </r>
  </si>
  <si>
    <r>
      <t>Zaman kapsamı:</t>
    </r>
    <r>
      <rPr>
        <sz val="12"/>
        <color rgb="FF000000"/>
        <rFont val="Times New Roman"/>
        <family val="1"/>
        <charset val="162"/>
      </rPr>
      <t xml:space="preserve"> Yıllık, aylık.</t>
    </r>
  </si>
  <si>
    <r>
      <t>Verinin toplama sıklığı:</t>
    </r>
    <r>
      <rPr>
        <sz val="12"/>
        <color rgb="FF000000"/>
        <rFont val="Times New Roman"/>
        <family val="1"/>
        <charset val="162"/>
      </rPr>
      <t xml:space="preserve"> Veriler yıllık olarak alınmaktadır.</t>
    </r>
  </si>
  <si>
    <r>
      <t>Coğrafi kapsam:</t>
    </r>
    <r>
      <rPr>
        <sz val="12"/>
        <color rgb="FF000000"/>
        <rFont val="Times New Roman"/>
        <family val="1"/>
        <charset val="162"/>
      </rPr>
      <t xml:space="preserve"> Tüm Türkiye, iller.</t>
    </r>
  </si>
  <si>
    <r>
      <t>Hedef kitle:</t>
    </r>
    <r>
      <rPr>
        <sz val="12"/>
        <color rgb="FF000000"/>
        <rFont val="Times New Roman"/>
        <family val="1"/>
        <charset val="162"/>
      </rPr>
      <t xml:space="preserve"> Kurum/kuruluşlar, akademisyen ve öğrenciler.</t>
    </r>
  </si>
  <si>
    <r>
      <t>Diğer kapsam:</t>
    </r>
    <r>
      <rPr>
        <sz val="12"/>
        <color rgb="FF000000"/>
        <rFont val="Times New Roman"/>
        <family val="1"/>
        <charset val="162"/>
      </rPr>
      <t xml:space="preserve"> İşyeri ve işletmeler için işyeri büyüklüğüne ve işçi sayısı, işkolu, cinsiyet, kamu-özel </t>
    </r>
  </si>
  <si>
    <r>
      <t xml:space="preserve">Temel dönem/yıl: </t>
    </r>
    <r>
      <rPr>
        <sz val="12"/>
        <color rgb="FF000000"/>
        <rFont val="Times New Roman"/>
        <family val="1"/>
        <charset val="162"/>
      </rPr>
      <t>Ocak,Temmuz/ilgili yıl</t>
    </r>
  </si>
  <si>
    <r>
      <t>Education Classifications </t>
    </r>
    <r>
      <rPr>
        <i/>
        <sz val="12"/>
        <color rgb="FF212529"/>
        <rFont val="Times New Roman"/>
        <family val="1"/>
        <charset val="162"/>
      </rPr>
      <t xml:space="preserve">  International Standard Classification of Education, 1997 </t>
    </r>
  </si>
  <si>
    <r>
      <t>Target Population:</t>
    </r>
    <r>
      <rPr>
        <i/>
        <sz val="12"/>
        <color rgb="FF000000"/>
        <rFont val="Times New Roman"/>
        <family val="1"/>
        <charset val="162"/>
      </rPr>
      <t xml:space="preserve"> Institutions/organisations, academics and students.</t>
    </r>
  </si>
  <si>
    <r>
      <rPr>
        <b/>
        <i/>
        <sz val="12"/>
        <color rgb="FF000000"/>
        <rFont val="Times New Roman"/>
        <family val="1"/>
        <charset val="162"/>
      </rPr>
      <t>Geographical coverage:</t>
    </r>
    <r>
      <rPr>
        <i/>
        <sz val="12"/>
        <color rgb="FF000000"/>
        <rFont val="Times New Roman"/>
        <family val="1"/>
        <charset val="162"/>
      </rPr>
      <t xml:space="preserve"> Turkey, Provinces.</t>
    </r>
  </si>
  <si>
    <r>
      <t xml:space="preserve">Sectoral coverage: </t>
    </r>
    <r>
      <rPr>
        <i/>
        <sz val="12"/>
        <color rgb="FF000000"/>
        <rFont val="Times New Roman"/>
        <family val="1"/>
        <charset val="162"/>
      </rPr>
      <t xml:space="preserve">Sectoral coverage is </t>
    </r>
    <r>
      <rPr>
        <i/>
        <sz val="12"/>
        <color theme="1"/>
        <rFont val="Times New Roman"/>
        <family val="1"/>
        <charset val="162"/>
      </rPr>
      <t xml:space="preserve">regulated </t>
    </r>
    <r>
      <rPr>
        <i/>
        <sz val="12"/>
        <color rgb="FF000000"/>
        <rFont val="Times New Roman"/>
        <family val="1"/>
        <charset val="162"/>
      </rPr>
      <t>according to branches of activities.</t>
    </r>
  </si>
  <si>
    <r>
      <t>Other Coverage:</t>
    </r>
    <r>
      <rPr>
        <i/>
        <sz val="12"/>
        <color rgb="FF000000"/>
        <rFont val="Times New Roman"/>
        <family val="1"/>
        <charset val="162"/>
      </rPr>
      <t xml:space="preserve"> For workplaces and enterprises the size of the workplace and the number of workers, branch of activities, gender, public-private sector.</t>
    </r>
  </si>
  <si>
    <r>
      <t>Limitations in coverage:</t>
    </r>
    <r>
      <rPr>
        <i/>
        <sz val="12"/>
        <color rgb="FF000000"/>
        <rFont val="Times New Roman"/>
        <family val="1"/>
        <charset val="162"/>
      </rPr>
      <t xml:space="preserve"> There is no limitation in coverage.</t>
    </r>
  </si>
  <si>
    <r>
      <t xml:space="preserve">Statistical unit: </t>
    </r>
    <r>
      <rPr>
        <i/>
        <sz val="12"/>
        <color rgb="FF000000"/>
        <rFont val="Times New Roman"/>
        <family val="1"/>
        <charset val="162"/>
      </rPr>
      <t>Workers, public officers, Union member of workers and public officers, Workplaces, Enterprises.</t>
    </r>
  </si>
  <si>
    <r>
      <t xml:space="preserve">Base period/year: </t>
    </r>
    <r>
      <rPr>
        <i/>
        <sz val="12"/>
        <color rgb="FF000000"/>
        <rFont val="Times New Roman"/>
        <family val="1"/>
        <charset val="162"/>
      </rPr>
      <t>January,July/ relative year</t>
    </r>
  </si>
  <si>
    <r>
      <t xml:space="preserve">Reference period: </t>
    </r>
    <r>
      <rPr>
        <i/>
        <sz val="12"/>
        <color rgb="FF000000"/>
        <rFont val="Times New Roman"/>
        <family val="1"/>
        <charset val="162"/>
      </rPr>
      <t>It covers the data of the previous year from the year of publication.</t>
    </r>
  </si>
  <si>
    <r>
      <t xml:space="preserve">Frequency of data collection: </t>
    </r>
    <r>
      <rPr>
        <i/>
        <sz val="12"/>
        <color rgb="FF000000"/>
        <rFont val="Times New Roman"/>
        <family val="1"/>
        <charset val="162"/>
      </rPr>
      <t>Data are collected  annually.</t>
    </r>
  </si>
  <si>
    <r>
      <t xml:space="preserve">Frequency of publication of data: </t>
    </r>
    <r>
      <rPr>
        <i/>
        <sz val="12"/>
        <color rgb="FF000000"/>
        <rFont val="Times New Roman"/>
        <family val="1"/>
        <charset val="162"/>
      </rPr>
      <t>The frequency of publication of statistics is annual.</t>
    </r>
  </si>
  <si>
    <r>
      <t>Data sources:</t>
    </r>
    <r>
      <rPr>
        <i/>
        <sz val="12"/>
        <color rgb="FF000000"/>
        <rFont val="Times New Roman"/>
        <family val="1"/>
        <charset val="162"/>
      </rPr>
      <t xml:space="preserve"> Administrative records</t>
    </r>
  </si>
  <si>
    <r>
      <rPr>
        <b/>
        <i/>
        <sz val="12"/>
        <color rgb="FF000000"/>
        <rFont val="Times New Roman"/>
        <family val="1"/>
        <charset val="162"/>
      </rPr>
      <t>Seasonal adjustment</t>
    </r>
    <r>
      <rPr>
        <i/>
        <sz val="12"/>
        <color rgb="FF000000"/>
        <rFont val="Times New Roman"/>
        <family val="1"/>
        <charset val="162"/>
      </rPr>
      <t>:  Seasonal adjustment is not applied.</t>
    </r>
  </si>
  <si>
    <r>
      <t>Worker:</t>
    </r>
    <r>
      <rPr>
        <i/>
        <sz val="11"/>
        <rFont val="Times New Roman"/>
        <family val="1"/>
        <charset val="162"/>
      </rPr>
      <t xml:space="preserve"> Any real person working under a contract of employment in any job ( labour law no:
4857/article 2)</t>
    </r>
  </si>
  <si>
    <r>
      <rPr>
        <b/>
        <sz val="11"/>
        <rFont val="Times New Roman"/>
        <family val="1"/>
        <charset val="162"/>
      </rPr>
      <t>Determination of Competency</t>
    </r>
    <r>
      <rPr>
        <sz val="11"/>
        <rFont val="Times New Roman"/>
        <family val="1"/>
        <charset val="162"/>
      </rPr>
      <t>: The worker’s trade union representing at least one percent of the workers engaged in a given branch of activity and more than half of the workers employed in the workplace and forty percent of the workers in the entreprise to be covered by the collective labour agreement shall be authorised to conclude a collective labour agreement covering the workplace or entreprise in question. The workers’ union wishing to conclude the collective agreement shall make an application to the Ministry with a request to have its competence verified. An employers’ union or an employer not belonging to any union may make an application to the Ministry requesting the Ministry to determine the competent workers’ trade union. Upon determining that the workers’ trade union is competent according to its records, the Ministry shall communicate the application, within six working days, together with the number of workers employed and the number of union members in the workplace or entreprise concerned, to other workers’ trade unions constituted in the same branch of activity and to the employers’ union or the employers not belonging to such unions who shall be a party to the agreement.</t>
    </r>
  </si>
  <si>
    <r>
      <t>Certificate of Competency:</t>
    </r>
    <r>
      <rPr>
        <i/>
        <sz val="11"/>
        <rFont val="Times New Roman"/>
        <family val="1"/>
        <charset val="162"/>
      </rPr>
      <t xml:space="preserve"> Any workers' or employers' trade union or an employer not belonging to such a union who receives the communicationmay apply to the competent court within six working days after the receipt of such communication, disputing the competence of either one or both of the parties or claiming that they themselves have the required majority. The Ministry shall issue a certificate of competence to the union concerned within six working days after the expiry of the time limit allowed for an appeal if no objection has been made, or within six working days of receiving notice of the decision that determines that the union has competence as a result of the union’s objection or if the court rejects the objection. 
</t>
    </r>
  </si>
  <si>
    <r>
      <t>Collective Agreement:</t>
    </r>
    <r>
      <rPr>
        <i/>
        <sz val="11"/>
        <rFont val="Times New Roman"/>
        <family val="1"/>
        <charset val="162"/>
      </rPr>
      <t xml:space="preserve"> A collective labour agreement shall contain provisions on the conclusion, contents and expirationy of a contract of employment. 
A Collective labour agreements may also contain other stipulations as to the mutual rights and obligations of the parties, application and supervision of the agreement and the means to be resorted for the settlement of disputes. A collective labour agreement shall be done in written.
</t>
    </r>
  </si>
  <si>
    <r>
      <t>The Mediation:</t>
    </r>
    <r>
      <rPr>
        <i/>
        <sz val="11"/>
        <rFont val="Times New Roman"/>
        <family val="1"/>
        <charset val="162"/>
      </rPr>
      <t xml:space="preserve"> If either of the parties fails to appear at the first meeting fixed determined for the collective bargaining or, even if present at the meeting, fails to attend the meetings after the commencement of the bargaining or, if the parties record in a report that they have failed to come to an agreement or if the period for collective bargaining terminates without any agreement, one of the parties shall inform the situation to the competent authority in writtening within six working days. Otherwise, competence of the workers’ trade union shall be voidUpon receiving the dispute in a report on disagreement, the competent authority shall assign a mediator from an official list within six working days with the participation of at least one party or if both parties fail to attend, directly itself. On the condition that the parties agree on a mediator whose name is among the official mediators list, the determined person shall be assigned by the commissioned authority as the mediator for the mentioned dispute. The mediator shall make every effort to bring about a settlement between the parties and make proposals to the interested parties.The term of dutytenure of the mediator shall be 15 days starting from the notification made to him. This termperiod may be extended for a maximum of six working days with the consent of the parties; the competent authority shall be informed accordingly. 
</t>
    </r>
  </si>
  <si>
    <r>
      <rPr>
        <b/>
        <i/>
        <sz val="11"/>
        <rFont val="Times New Roman"/>
        <family val="1"/>
        <charset val="162"/>
      </rPr>
      <t xml:space="preserve">The Supreme Arbiration Board: </t>
    </r>
    <r>
      <rPr>
        <i/>
        <sz val="11"/>
        <rFont val="Times New Roman"/>
        <family val="1"/>
        <charset val="162"/>
      </rPr>
      <t xml:space="preserve">Within six business days following finalization of the decision as to not going on strike as a result of the strike voting, the workers’ union; and in respect of the disputes where there is a ban of strike and lockout, within six business days following the date of service of the minutes mentioned in the fifth paragraph of article 50 of the Law 6356 , or in case the deferment period results in a dispute, following the expiry of the respective period, either party; may recourse to the High Board of Arbitration. Otherwise, authorization of the workers’ union shall be forfeited.Decisions of the High Board of Arbitration shall be final and have the effect of a collective labour agreement. The High Board of Arbitration shall examine the dispute based on the file. Where deemed necessary, it may ask for any information and document regarding the dispute from the parties and concerned persons. The parties and all other concerned persons shall be obliged to provide the information and documents requested by the High Board of Arbitration.  The Board shall also call upon and hear those persons whose opinion it seeks, or shall request them to submit their opinions in written. </t>
    </r>
  </si>
  <si>
    <r>
      <t xml:space="preserve">Strike: </t>
    </r>
    <r>
      <rPr>
        <i/>
        <sz val="11"/>
        <rFont val="Times New Roman"/>
        <family val="1"/>
        <charset val="162"/>
      </rPr>
      <t>The expression "strike" means any concerted cessation by workers of their work with the object of halting the activities of a given establishment or of paralysing such activities to a considerable extent, or any abandonment by workers of their work in accordance with a decision taken to that effect by an organisation. Lawful strike means any strike called by workers in accordance with this law with the object of safeguarding or improving their economic and social position and working conditions, in the event of a dispute during negotiations to conclude a collective labour agreement. Unlawful strike means any strike called without fulfilling the conditions for a lawful strike.</t>
    </r>
  </si>
  <si>
    <r>
      <t>Lockout:</t>
    </r>
    <r>
      <rPr>
        <i/>
        <sz val="11"/>
        <rFont val="Times New Roman"/>
        <family val="1"/>
        <charset val="162"/>
      </rPr>
      <t xml:space="preserve"> Lock-out means any action taken by an employer or his representative, either upon his own initiative or in accordance with a decision taken by an organisation, to collectively suspend workers from work in a manner that completely stops the activities in the workplace. Lawful lock-out means any lock-out ordered in accordance with  this law where there is a dispute in the course of negotitations for a collective labour agreement and a decision to call a strike has been taken by the workers' trade union.</t>
    </r>
  </si>
  <si>
    <r>
      <t>Number of Workers Involved (In a strike):</t>
    </r>
    <r>
      <rPr>
        <i/>
        <sz val="11"/>
        <rFont val="Times New Roman"/>
        <family val="1"/>
        <charset val="162"/>
      </rPr>
      <t xml:space="preserve">  It gives the number of workers involved in a strike by stopping work.</t>
    </r>
  </si>
  <si>
    <r>
      <t>Number of Work-places:</t>
    </r>
    <r>
      <rPr>
        <i/>
        <sz val="11"/>
        <rFont val="Times New Roman"/>
        <family val="1"/>
        <charset val="162"/>
      </rPr>
      <t xml:space="preserve"> It gives the number of work-places belonging to the main establishments or enterprises.</t>
    </r>
  </si>
  <si>
    <r>
      <t>Number of Strikes:</t>
    </r>
    <r>
      <rPr>
        <i/>
        <sz val="11"/>
        <rFont val="Times New Roman"/>
        <family val="1"/>
        <charset val="162"/>
      </rPr>
      <t xml:space="preserve">  It gives the number of establishments on which the strike was practised, after the event of a dispute during collective bargaining. </t>
    </r>
  </si>
  <si>
    <r>
      <t>Rejection of Strike in Strike Ballot:</t>
    </r>
    <r>
      <rPr>
        <i/>
        <sz val="11"/>
        <rFont val="Times New Roman"/>
        <family val="1"/>
        <charset val="162"/>
      </rPr>
      <t xml:space="preserve">If one fourth of the workers employed in that workplace on the date of announcement of a decision to call a strike within six working days following its announcement apply in writing to the competent authority that the relevant work place is affiliated to, vote regarding the strike shall be taken within six working days following this application.Objections regarding this vote shall be made to the local court having jurisdiction in labour matters within three working days starting from day of the voting. The court shall take a final decision regarding the objection within three working days. </t>
    </r>
  </si>
  <si>
    <r>
      <t xml:space="preserve">Commencement of a Strike or Lockout: </t>
    </r>
    <r>
      <rPr>
        <i/>
        <sz val="11"/>
        <rFont val="Times New Roman"/>
        <family val="1"/>
        <charset val="162"/>
      </rPr>
      <t xml:space="preserve"> A decision to call a strike and lock-out may be taken in sixty days following notification date of the report and put into practice within this period, and the date of the strike shall be communicated to the counter-party six working days beforehand. If a decision to call a strike is not taken or its implementation date is not communicated to the counter-party within the mentioned period, authority to conclude a collective labour agreement shall end.The decision to call a strike and lock-out shall immediately be announced in the workplace or the workplaces  by the party who has taken the said decision.</t>
    </r>
  </si>
  <si>
    <r>
      <t>Participation Rate:</t>
    </r>
    <r>
      <rPr>
        <i/>
        <sz val="11"/>
        <rFont val="Times New Roman"/>
        <family val="1"/>
        <charset val="162"/>
      </rPr>
      <t xml:space="preserve"> Indicates the ratio of number of workers involved in a strike to the number of total workers employed in the establishment.</t>
    </r>
  </si>
  <si>
    <r>
      <t>Number of Work-days not Worked:</t>
    </r>
    <r>
      <rPr>
        <i/>
        <sz val="11"/>
        <rFont val="Times New Roman"/>
        <family val="1"/>
        <charset val="162"/>
      </rPr>
      <t xml:space="preserve"> Means the amount of time not worked calculated by multiplying the number of workers involved with the number of work-days. In calculation; the work-days deemed to be are the days excluding national and public holidays and Sundays (Saturdays in public sector).</t>
    </r>
  </si>
  <si>
    <r>
      <t xml:space="preserve">Trade union: </t>
    </r>
    <r>
      <rPr>
        <i/>
        <sz val="11"/>
        <rFont val="Times New Roman"/>
        <family val="1"/>
        <charset val="162"/>
      </rPr>
      <t>The associations of workers and employers which are established to protect and improve joint economical and social rights and benefits of their members in labour affairs.</t>
    </r>
  </si>
  <si>
    <r>
      <t xml:space="preserve">İşçi: </t>
    </r>
    <r>
      <rPr>
        <sz val="11"/>
        <rFont val="Times New Roman"/>
        <family val="1"/>
        <charset val="162"/>
      </rPr>
      <t>Bir iş sözleşmesine dayanarak çalışan gerçek kişilere denir. (4857 İş Kanunu/ mad. 2)</t>
    </r>
  </si>
  <si>
    <r>
      <t xml:space="preserve">Üye işçi: </t>
    </r>
    <r>
      <rPr>
        <sz val="11"/>
        <color indexed="8"/>
        <rFont val="Times New Roman"/>
        <family val="1"/>
        <charset val="162"/>
      </rPr>
      <t>Toplu  iş  sözleşmesinin  imzalandığı tarihte taraf sendikaya üye olanlardır.</t>
    </r>
  </si>
  <si>
    <r>
      <t>Yetki Tespiti:</t>
    </r>
    <r>
      <rPr>
        <sz val="11"/>
        <rFont val="Times New Roman"/>
        <family val="1"/>
        <charset val="162"/>
      </rPr>
      <t xml:space="preserve"> Kurulu bulunduğu işkolunda çalışan işçilerin en az yüzde birinin üyesi bulunması şartıyla işçi sendikası, toplu iş sözleşmesinin kapsamına girecek işyerinde başvuru tarihinde çalışan işçilerin yarıdan fazlasının, işletmede ise yüzde kırkının kendi üyesi bulunması hâlinde bu işyeri veya işletme için toplu iş sözleşmesi yapmaya yetkilidir. Toplu iş sözleşmesi yapmak isteyen işçi sendikası Bakanlığa başvurarak yetkili olduğunun tespitini ister. İşveren sendikası veya sendika üyesi olmayan işveren de Bakanlığa başvurarak yetkili işçi sendikasının tespitini isteyebilir. Bakanlık, kayıtlarına göre başvuru tarihi itibarıyla bir işçi sendikasının yetkili olduğunu tespit ettiğinde, başvuruyu, işyeri veya işletmedeki işçi ve üye sayısını, o işkolunda kurulu işçi sendikaları ile taraf olacak işveren sendikası veya sendika üyesi olmayan işverene altı iş günü içinde bildirir.
</t>
    </r>
  </si>
  <si>
    <r>
      <t>Yetki Belgesi:</t>
    </r>
    <r>
      <rPr>
        <sz val="11"/>
        <rFont val="Times New Roman"/>
        <family val="1"/>
        <charset val="162"/>
      </rPr>
      <t xml:space="preserve"> Kendilerine gönderilen yetki tespit yazısını alan işçi veya işveren sendikaları veya sendika üyesi olmayan işveren; taraflardan birinin veya her ikisinin yetki şartlarına sahip olmadığı veya kendisinin bu şartları taşıdığı yolundaki itirazını, nedenlerini de göstererek yazının kendilerine tebliğ edildiği tarihten itibaren altı iş günü içinde mahkemeye yapabilir. Tespit yazısına süresi içinde itiraz edilmemişse sürenin bitimini takip eden altı iş günü içinde; yapılan itiraz reddedilmişse ya da kendisine yetki şartlarına sahip olmadığı bildirilen sendikanın itirazı sonucunda yetki şartlarına sahip olduğunu tespit eden kesinleşmiş mahkeme kararının tebliğ edildiği tarihten itibaren altı iş günü içinde; ilgili sendikaya, Bakanlıkça bir yetki belgesi verilir.
</t>
    </r>
  </si>
  <si>
    <r>
      <t>Toplu İş Sözleşmesi:</t>
    </r>
    <r>
      <rPr>
        <sz val="11"/>
        <rFont val="Times New Roman"/>
        <family val="1"/>
        <charset val="162"/>
      </rPr>
      <t xml:space="preserve"> Toplu iş sözleşmesi, iş sözleşmesinin yapılması, içeriği ve sona ermesine ilişkin hükümleri içerir. Toplu iş sözleşmesi, tarafların karşılıklı hak ve borçları ile sözleşmenin uygulanması ve denetimini ve uyuşmazlıkların çözümü için başvurulacak yolları düzenleyen hükümleri de içerebilir. Toplu iş sözleşmesi yazılı olarak yapılır.
</t>
    </r>
  </si>
  <si>
    <r>
      <t xml:space="preserve">Arabuluculuk: </t>
    </r>
    <r>
      <rPr>
        <sz val="11"/>
        <rFont val="Times New Roman"/>
        <family val="1"/>
        <charset val="162"/>
      </rPr>
      <t xml:space="preserve">Toplu görüşme için kararlaştırılan ilk toplantıya taraflardan biri gelmez veya geldiği hâlde görüşmeye başlamazsa, toplu görüşmeye başladıktan sonra toplantıya devam etmezse veya taraflar toplu görüşme süresi içerisinde anlaşamadıklarını bir tutanakla tespit ederlerse ya da toplu görüşme süresi anlaşma olmaksızın sona ererse, taraflardan biri uyuşmazlığı altı iş günü içinde görevli makama bildirir. Uyuşmazlık yazısını alan görevli makam altı iş günü içinde taraflardan en az birinin katılımı ile veya katılım olmazsa resen, resmî listede bir arabulucu görevlendirir. Tarafların resmî arabulucu listesindeki bir arabulucu ismi üzerinde anlaşma sağlamaları hâlinde, belirlenen kişi görevli makam tarafından o uyuşmazlıkta arabulucu olarak görevlendirilir. Arabulucu, tarafların anlaşmaya varması için her türlü çabayı harcar ve ilgililere önerilerde bulunur. Arabulucunun görevi kendisine yapılacak bildirimden itibaren on beş gün sürer. Bu süre tarafların anlaşması ile en çok altı iş günü uzatılabilir ve görevli makama bildirilir.
</t>
    </r>
  </si>
  <si>
    <r>
      <rPr>
        <b/>
        <sz val="11"/>
        <rFont val="Times New Roman"/>
        <family val="1"/>
        <charset val="162"/>
      </rPr>
      <t>Yüksek Hakem Kurulu:</t>
    </r>
    <r>
      <rPr>
        <sz val="11"/>
        <rFont val="Times New Roman"/>
        <family val="1"/>
        <charset val="162"/>
      </rPr>
      <t xml:space="preserve"> Grev oylaması sonucunda grev yapılmaması yönündeki kararın kesinleşmesinden itibaren altı iş günü içinde işçi sendikası; grev ve lokavtın yasak olduğu uyuşmazlıklarda 6356 sayılı Kanunun 50 nci maddenin beşinci fıkrasında belirtilen tutanağın tebliğinden ya da erteleme süresinin uyuşmazlıkla sonuçlanması hâlinde sürenin bitiminden itibaren taraflardan biri altı iş günü içinde Yüksek Hakem Kuruluna başvurabilir. Aksi takdirde işçi sendikasının yetkisi düşer. Yüksek Hakem Kurulu kararları kesindir ve toplu iş sözleşmesi hükmündedir. Yüksek Hakem Kurulu, uyuşmazlığı dosya üzerinde inceler. Gerekli görüldüğü durumlarda taraflar ve ilgililerden uyuşmazlıkla ilgili her türlü bilgi ve belgeyi isteyebilir. Taraflar ve diğer bütün ilgililer, Yüksek Hakem Kurulunun istediği bilgi ve belgeyi vermekle yükümlüdür. Yüksek Hakem Kurulu, görüşlerini öğrenmek istediği kişileri çağırıp dinler veya bunların görüşlerini yazı ile bildirmelerini ister.</t>
    </r>
  </si>
  <si>
    <r>
      <t xml:space="preserve">Grev: </t>
    </r>
    <r>
      <rPr>
        <sz val="11"/>
        <rFont val="Times New Roman"/>
        <family val="1"/>
        <charset val="162"/>
      </rPr>
      <t xml:space="preserve">İşçilerin, topluca çalışmamak suretiyle işyerinde faaliyeti durdurmak veya işin niteliğine göre önemli ölçüde aksatmak amacıyla, aralarında anlaşarak veya bir kuruluşun aynı amaçla topluca çalışmamaları için verdiği karara uyarak işi bırakmalarına grev denir. Toplu iş sözleşmesinin yapılması sırasında uyuşmazlık çıkması hâlinde, işçilerin ekonomik ve sosyal durumları ile çalışma şartlarını korumak veya geliştirmek amacıyla, bu Kanun hükümlerine uygun olarak yapılan greve kanuni grev denir. Kanuni grev için aranan şartlar gerçekleşmeden yapılan grev kanun dışıdır.
</t>
    </r>
  </si>
  <si>
    <r>
      <t xml:space="preserve">Lokavt: </t>
    </r>
    <r>
      <rPr>
        <sz val="11"/>
        <rFont val="Times New Roman"/>
        <family val="1"/>
        <charset val="162"/>
      </rPr>
      <t xml:space="preserve">İşyerinde faaliyetin tamamen durmasına neden olacak tarzda, işveren veya işveren vekili tarafından kendi kararıyla veya bir kuruluşun verdiği karara uyarak, işçilerin topluca işten uzaklaştırılmasına lokavt denir.Toplu iş sözleşmesinin yapılması sırasında uyuşmazlık çıkması ve işçi sendikası tarafından grev kararı alınması hâlinde bu Kanun hükümlerine uygun olarak yapılan lokavta kanuni lokavt denir. Kanuni lokavt için aranan şartlar gerçekleşmeden yapılan lokavt kanun dışıdır.
</t>
    </r>
    <r>
      <rPr>
        <b/>
        <sz val="11"/>
        <rFont val="Times New Roman"/>
        <family val="1"/>
        <charset val="162"/>
      </rPr>
      <t xml:space="preserve">
</t>
    </r>
  </si>
  <si>
    <r>
      <t>Grev ve Lokavt Kararları:</t>
    </r>
    <r>
      <rPr>
        <sz val="11"/>
        <rFont val="Times New Roman"/>
        <family val="1"/>
        <charset val="162"/>
      </rPr>
      <t xml:space="preserve"> Grev kararı, 50 nci maddenin beşinci fıkrasında belirtilen uyuşmazlık tutanağının tebliği tarihinden itibaren altmış gün içinde alınabilir ve bu süre içerisinde altı iş günü önceden karşı tarafa bildirilecek tarihte uygulamaya konulabilir. Bu süre içerisinde, grev kararının alınmaması veya uygulanacağı tarihin karşı tarafa bildirilmemesi hâlinde toplu iş sözleşmesi yapma yetkisi düşer. Uyuşmazlığın tarafı olan işveren sendikası veya sendika üyesi olmayan işveren, grev kararının kendisine tebliğinden itibaren altmış gün içinde lokavt kararı alabilir ve bu süre içerisinde altı iş günü önceden karşı tarafa bildirilecek tarihte uygulamaya koyabilir.
</t>
    </r>
  </si>
  <si>
    <r>
      <t>Greve Katılan İşçi Sayısı:</t>
    </r>
    <r>
      <rPr>
        <sz val="11"/>
        <rFont val="Times New Roman"/>
        <family val="1"/>
        <charset val="162"/>
      </rPr>
      <t xml:space="preserve">  Grev uygulamasına fiilen katılan işçi sayısını verir.</t>
    </r>
  </si>
  <si>
    <r>
      <t>Greve Katılan İşyeri Sayısı:</t>
    </r>
    <r>
      <rPr>
        <sz val="11"/>
        <rFont val="Times New Roman"/>
        <family val="1"/>
        <charset val="162"/>
      </rPr>
      <t xml:space="preserve"> Greve giden işyeri veya işletmeye bağlı tüm işyerlerinin sayısını verir.</t>
    </r>
  </si>
  <si>
    <r>
      <t>Grev Sayısı:</t>
    </r>
    <r>
      <rPr>
        <sz val="11"/>
        <rFont val="Times New Roman"/>
        <family val="1"/>
        <charset val="162"/>
      </rPr>
      <t xml:space="preserve"> Toplu iş sözleşmesi görüşmelerinde anlaşma sağlanamaması üzerine greve giden işyerlerinin sayısını verir.</t>
    </r>
  </si>
  <si>
    <r>
      <t>Grev Oylamasında Grevin Reddi:</t>
    </r>
    <r>
      <rPr>
        <sz val="11"/>
        <rFont val="Times New Roman"/>
        <family val="1"/>
        <charset val="162"/>
      </rPr>
      <t xml:space="preserve"> Grev kararının işyerinde ilan edildiği tarihte o işyerinde çalışan işçilerin en az dörtte birinin ilan tarihinden itibaren altı iş günü içinde işyerinin bağlı bulunduğu görevli makama yazılı başvurusu üzerine, görevli makamca talebin yapılmasından başlayarak altı iş günü içinde grev oylaması yapılır. Oylamaya ilişkin itirazlar, oylama gününden başlayarak üç iş günü içinde mahkemeye yapılır. İtiraz, mahkemece üç iş günü içinde kesin olarak karara bağlanır.</t>
    </r>
  </si>
  <si>
    <r>
      <t xml:space="preserve">Grev ve Lokavtın Başlaması: </t>
    </r>
    <r>
      <rPr>
        <sz val="11"/>
        <rFont val="Times New Roman"/>
        <family val="1"/>
        <charset val="162"/>
      </rPr>
      <t xml:space="preserve"> Grev ve lokavt  kararı,uyuşmazlık tutanağının tebliği tarihinden itibaren altmış gün içinde alınabilir ve bu süre içerisinde altı iş günü önceden karşı tarafa bildirilecek tarihte uygulamaya konulabilir. Bu süre içerisinde, grev ve lokavt kararının alınmaması veya uygulanacağı tarihin karşı tarafa bildirilmemesi hâlinde toplu iş sözleşmesi yapma yetkisi düşer. Grev ve lokavt kararları, kararı alan tarafça işyeri veya işyerlerinde derhâl ilan edilir.
</t>
    </r>
  </si>
  <si>
    <r>
      <t>Katılım Oranı:</t>
    </r>
    <r>
      <rPr>
        <sz val="11"/>
        <rFont val="Times New Roman"/>
        <family val="1"/>
        <charset val="162"/>
      </rPr>
      <t xml:space="preserve"> Greve katılan işçi sayısının toplam işçi sayısına olan oranıdır.</t>
    </r>
  </si>
  <si>
    <r>
      <t>Kaybolan İşgünü Sayısı:</t>
    </r>
    <r>
      <rPr>
        <sz val="11"/>
        <rFont val="Times New Roman"/>
        <family val="1"/>
        <charset val="162"/>
      </rPr>
      <t xml:space="preserve"> Greve katılan işçi sayısının işgünü sayısıyla çarpımı ile bulunur. Hesaplamada ulusal bayram ve genel tatil günleri ile hafta tatili günü (Kamu işyerlerinde cumartesi günleri de tatil olarak alınmaktadır) dışında kalan günler işgünü olarak kabul edilmektedir. </t>
    </r>
  </si>
  <si>
    <r>
      <t>Sendika:</t>
    </r>
    <r>
      <rPr>
        <sz val="11"/>
        <rFont val="Times New Roman"/>
        <family val="1"/>
        <charset val="162"/>
      </rPr>
      <t xml:space="preserve"> İşçilerin ve işverenlerin çalışma ilişkilerinde, ortak ekonomik sosyal hak ve menfaatlerini korumak ve geliştirmek için meydana getirdikleri tüzel kişiliğe sahip kuruluşlardır.</t>
    </r>
  </si>
  <si>
    <r>
      <t xml:space="preserve">Sınıflamalar: </t>
    </r>
    <r>
      <rPr>
        <sz val="12"/>
        <rFont val="Times New Roman"/>
        <family val="1"/>
        <charset val="162"/>
      </rPr>
      <t>Ekonomik faaliyet</t>
    </r>
  </si>
  <si>
    <r>
      <t xml:space="preserve">Classification: </t>
    </r>
    <r>
      <rPr>
        <i/>
        <sz val="12"/>
        <rFont val="Times New Roman"/>
        <family val="1"/>
        <charset val="162"/>
      </rPr>
      <t>Economic activities</t>
    </r>
  </si>
  <si>
    <r>
      <t xml:space="preserve">Ekonomik faaliyetler: </t>
    </r>
    <r>
      <rPr>
        <sz val="12"/>
        <color theme="1"/>
        <rFont val="Times New Roman"/>
        <family val="1"/>
        <charset val="162"/>
      </rPr>
      <t xml:space="preserve">NACE Rev. 2 </t>
    </r>
  </si>
  <si>
    <r>
      <t xml:space="preserve">Economic activities: </t>
    </r>
    <r>
      <rPr>
        <i/>
        <sz val="12"/>
        <color theme="1"/>
        <rFont val="Times New Roman"/>
        <family val="1"/>
        <charset val="162"/>
      </rPr>
      <t xml:space="preserve">NACE Rev. 2 </t>
    </r>
  </si>
  <si>
    <r>
      <t>Meslek sınıflamaları :</t>
    </r>
    <r>
      <rPr>
        <sz val="12"/>
        <rFont val="Times New Roman"/>
        <family val="1"/>
        <charset val="162"/>
      </rPr>
      <t xml:space="preserve"> ISCO 08</t>
    </r>
  </si>
  <si>
    <r>
      <t>Occupation classifications:</t>
    </r>
    <r>
      <rPr>
        <i/>
        <sz val="12"/>
        <rFont val="Times New Roman"/>
        <family val="1"/>
        <charset val="162"/>
      </rPr>
      <t xml:space="preserve"> ISCO 08 </t>
    </r>
  </si>
  <si>
    <r>
      <rPr>
        <b/>
        <i/>
        <sz val="12"/>
        <rFont val="Times New Roman"/>
        <family val="1"/>
        <charset val="162"/>
      </rPr>
      <t>Geographic level:</t>
    </r>
    <r>
      <rPr>
        <i/>
        <sz val="12"/>
        <rFont val="Times New Roman"/>
        <family val="1"/>
        <charset val="162"/>
      </rPr>
      <t xml:space="preserve"> Turkey Statistical Regional Units Classification (Nomenclature of Territorial Units for Statistics-NUTS )</t>
    </r>
  </si>
  <si>
    <r>
      <t>Time Coverage:</t>
    </r>
    <r>
      <rPr>
        <i/>
        <sz val="12"/>
        <color rgb="FF000000"/>
        <rFont val="Times New Roman"/>
        <family val="1"/>
        <charset val="162"/>
      </rPr>
      <t xml:space="preserve"> Annual, monthly.</t>
    </r>
  </si>
  <si>
    <t>Metaveri</t>
  </si>
  <si>
    <r>
      <rPr>
        <b/>
        <i/>
        <sz val="11"/>
        <color theme="1"/>
        <rFont val="Times New Roman"/>
        <family val="1"/>
        <charset val="162"/>
      </rPr>
      <t>Worker's Union Member :</t>
    </r>
    <r>
      <rPr>
        <i/>
        <sz val="11"/>
        <color theme="1"/>
        <rFont val="Times New Roman"/>
        <family val="1"/>
        <charset val="162"/>
      </rPr>
      <t xml:space="preserve"> The number of members of the
union on the date of signing the collective agreement.</t>
    </r>
  </si>
  <si>
    <t>Metainfo</t>
  </si>
  <si>
    <r>
      <t xml:space="preserve">Grev ve Lokavt Yasağı: </t>
    </r>
    <r>
      <rPr>
        <sz val="11"/>
        <rFont val="Times New Roman"/>
        <family val="1"/>
        <charset val="162"/>
      </rPr>
      <t xml:space="preserve">Can ve mal kurtarma işlerinde; cenaze işlerinde ve mezarlıklarda; şehir şebeke suyu, elektrik, doğal gaz, petrol üretimi, tasfiyesi ve dağıtımı ile nafta veya doğalgazdan başlayan petrokimya işlerinde; bankacılık hizmetlerinde; Millî Savunma Bakanlığı ile Jandarma Genel Komutanlığı ve Sahil Güvenlik Komutanlığınca doğrudan işletilen işyerlerinde; kamu kuruluşlarınca yürütülen itfaiye ve şehir içi toplu taşıma hizmetlerinde ve hastanelerde grev ve lokavt yapılamaz. Cumhurbaşkanı, genel hayatı önemli ölçüde etkileyen doğa olaylarının gerçekleştiği yerlerde bu durumun devamı süresince yürürlükte kalmak kaydıyla gerekli gördüğü işyerlerinde grev ve lokavtı yasaklayabilir. Yasağın kalkmasından itibaren altmış gün içinde altı iş günü önce karşı tarafa bildirilmek kaydıyla grev ve lokavt uygulamasına devam edilir.
</t>
    </r>
  </si>
  <si>
    <r>
      <t>Prohibition of Strikes and Lockouts:</t>
    </r>
    <r>
      <rPr>
        <i/>
        <sz val="11"/>
        <rFont val="Times New Roman"/>
        <family val="1"/>
        <charset val="162"/>
      </rPr>
      <t xml:space="preserve"> It shall not be lawful to call a strike or order a lock-out in the following works: Life or property-saving, funeral and mortuary, production, refining and distribution of city water, electricity, natural gas and petroleum as well as petrochemical works, production of which starts from naphtha or natural gas; banking services; in workplaces operated directly by Ministry of National Defence, General Command of Gendarmerie and Coast Guard Command, fire fighting and urban public transportation services carried out by public institutions and in hospitals. Where the life of the community is paralysed by natural disaster, President may prohibit strikes and lock-outs in the workplaces located in such areas as may be necessary, provided that it will be effective for as long as the situation continues. The strike and lock-out shall be implemented within sixty days after the prohibition is lifted, provided that the opposite party is informed six working days beforehand.</t>
    </r>
  </si>
  <si>
    <r>
      <t xml:space="preserve">Grev ve Lokavt Ertelemesi: </t>
    </r>
    <r>
      <rPr>
        <sz val="11"/>
        <rFont val="Times New Roman"/>
        <family val="1"/>
        <charset val="162"/>
      </rPr>
      <t xml:space="preserve">Genel sağlığı veya millî güvenliği bozucu nitelikte ise Cumhurbaşkanı bu uyuşmazlıkta grev ve lokavtı altmış gün süre ile erteleyebilir. Erteleme süresi, kararın yayımı tarihinde başlar. Erteleme kararının yürürlüğe girmesi üzerine, 60 ıncı maddenin yedinci fıkrasına göre belirlenen arabulucu, uyuşmazlığın çözümü için erteleme süresince her türlü çabayı gösterir. Erteleme süresi içerisinde taraflar aralarında anlaşarak uyuşmazlığı özel hakeme de götürebilir. Erteleme süresinin sonunda anlaşma sağlanamazsa, altı iş günü içinde taraflardan birinin başvurusu üzerine uyuşmazlık Yüksek Hakem Kurulunca çözülür.
</t>
    </r>
  </si>
  <si>
    <r>
      <t>Suspension of Strikes and Lockout:</t>
    </r>
    <r>
      <rPr>
        <i/>
        <sz val="11"/>
        <rFont val="Times New Roman"/>
        <family val="1"/>
        <charset val="162"/>
      </rPr>
      <t xml:space="preserve"> A lawful strike or lock-out that has been called, ordered or commenced may be suspended by President for 60 days with a decree if it is prejudicial to public health or national security. The suspension shall come into force on the date of publication of the decree. After a suspension decree has entered into force, a mediator designated according to seventh paragraph of Article 50 shall make every effort for the settlement of the dispute during the suspension period. During the suspension period, the parties may also agree to refer the dispute to a private arbitrator. If an agreement is not reached before the expiry date of the suspension period, the High Board of Arbitration settles the dispute upon the application of the either parties within six working days. </t>
    </r>
  </si>
  <si>
    <t>İstatistiki Kavramlar</t>
  </si>
  <si>
    <t>Statistical Terms</t>
  </si>
  <si>
    <r>
      <t>Decision to Call a Strike and Lockout:</t>
    </r>
    <r>
      <rPr>
        <i/>
        <sz val="10"/>
        <rFont val="Times New Roman"/>
        <family val="1"/>
        <charset val="162"/>
      </rPr>
      <t xml:space="preserve"> A decision to call a strike may be taken in sixty days following the notification date of the report on the dispute referred to in the fifth paragraph of Article 50 and put into practice with in this period, and the date of the strike shall be communicated to the counter-party six working days beforehand. If a decision to call a strike is not taken or its implementation date is not communicated to the counter-party within the mentioned period, authority to conclude a collective labour agreement shall end. The employers' union, or the employer not member to any union, may take a lock-out decision within sixty working days of the date on which the decision to call a strike is communicated to him and shall put into practice within this period and the date of the lock-out shall be communicated to the other party six working days beforehand.</t>
    </r>
  </si>
  <si>
    <r>
      <t xml:space="preserve">Kamu / </t>
    </r>
    <r>
      <rPr>
        <i/>
        <sz val="12"/>
        <rFont val="Arial"/>
        <family val="2"/>
        <charset val="162"/>
      </rPr>
      <t>Public</t>
    </r>
  </si>
  <si>
    <r>
      <t xml:space="preserve">Özel / </t>
    </r>
    <r>
      <rPr>
        <i/>
        <sz val="12"/>
        <rFont val="Arial"/>
        <family val="2"/>
        <charset val="162"/>
      </rPr>
      <t>Private</t>
    </r>
  </si>
  <si>
    <r>
      <t>Toplam /</t>
    </r>
    <r>
      <rPr>
        <i/>
        <sz val="12"/>
        <rFont val="Arial"/>
        <family val="2"/>
        <charset val="162"/>
      </rPr>
      <t xml:space="preserve"> Total</t>
    </r>
  </si>
  <si>
    <r>
      <t xml:space="preserve">Yıl
</t>
    </r>
    <r>
      <rPr>
        <i/>
        <sz val="12"/>
        <rFont val="Arial"/>
        <family val="2"/>
        <charset val="162"/>
      </rPr>
      <t>Year</t>
    </r>
  </si>
  <si>
    <r>
      <t xml:space="preserve">Sektör
</t>
    </r>
    <r>
      <rPr>
        <i/>
        <sz val="12"/>
        <rFont val="Arial"/>
        <family val="2"/>
        <charset val="162"/>
      </rPr>
      <t>Sector</t>
    </r>
  </si>
  <si>
    <r>
      <t xml:space="preserve">İşyeri büyüklüğü
</t>
    </r>
    <r>
      <rPr>
        <i/>
        <sz val="12"/>
        <rFont val="Arial"/>
        <family val="2"/>
        <charset val="162"/>
      </rPr>
      <t xml:space="preserve"> Workplace size</t>
    </r>
  </si>
  <si>
    <r>
      <t xml:space="preserve"> 1-10
</t>
    </r>
    <r>
      <rPr>
        <b/>
        <sz val="11"/>
        <rFont val="Arial"/>
        <family val="2"/>
        <charset val="162"/>
      </rPr>
      <t xml:space="preserve">Kişi </t>
    </r>
    <r>
      <rPr>
        <i/>
        <sz val="11"/>
        <rFont val="Arial"/>
        <family val="2"/>
        <charset val="162"/>
      </rPr>
      <t xml:space="preserve">
Person</t>
    </r>
  </si>
  <si>
    <r>
      <t xml:space="preserve"> 11-25
</t>
    </r>
    <r>
      <rPr>
        <b/>
        <sz val="11"/>
        <rFont val="Arial"/>
        <family val="2"/>
        <charset val="162"/>
      </rPr>
      <t xml:space="preserve">Kişi </t>
    </r>
    <r>
      <rPr>
        <i/>
        <sz val="11"/>
        <rFont val="Arial"/>
        <family val="2"/>
        <charset val="162"/>
      </rPr>
      <t xml:space="preserve">
Person</t>
    </r>
  </si>
  <si>
    <r>
      <t xml:space="preserve">26-50
</t>
    </r>
    <r>
      <rPr>
        <b/>
        <sz val="11"/>
        <rFont val="Arial"/>
        <family val="2"/>
        <charset val="162"/>
      </rPr>
      <t xml:space="preserve">Kişi </t>
    </r>
    <r>
      <rPr>
        <i/>
        <sz val="11"/>
        <rFont val="Arial"/>
        <family val="2"/>
        <charset val="162"/>
      </rPr>
      <t xml:space="preserve">
Person</t>
    </r>
  </si>
  <si>
    <r>
      <t xml:space="preserve">51-100
</t>
    </r>
    <r>
      <rPr>
        <b/>
        <sz val="11"/>
        <rFont val="Arial"/>
        <family val="2"/>
        <charset val="162"/>
      </rPr>
      <t xml:space="preserve">Kişi </t>
    </r>
    <r>
      <rPr>
        <i/>
        <sz val="11"/>
        <rFont val="Arial"/>
        <family val="2"/>
        <charset val="162"/>
      </rPr>
      <t xml:space="preserve">
Person</t>
    </r>
  </si>
  <si>
    <r>
      <t xml:space="preserve">101-250
</t>
    </r>
    <r>
      <rPr>
        <b/>
        <sz val="11"/>
        <rFont val="Arial"/>
        <family val="2"/>
        <charset val="162"/>
      </rPr>
      <t xml:space="preserve">Kişi </t>
    </r>
    <r>
      <rPr>
        <sz val="11"/>
        <rFont val="Arial"/>
        <family val="2"/>
        <charset val="162"/>
      </rPr>
      <t xml:space="preserve">
</t>
    </r>
    <r>
      <rPr>
        <i/>
        <sz val="11"/>
        <rFont val="Arial"/>
        <family val="2"/>
        <charset val="162"/>
      </rPr>
      <t>Person</t>
    </r>
  </si>
  <si>
    <r>
      <t xml:space="preserve">251-500
</t>
    </r>
    <r>
      <rPr>
        <b/>
        <sz val="11"/>
        <rFont val="Arial"/>
        <family val="2"/>
        <charset val="162"/>
      </rPr>
      <t xml:space="preserve">Kişi </t>
    </r>
    <r>
      <rPr>
        <sz val="11"/>
        <rFont val="Arial"/>
        <family val="2"/>
        <charset val="162"/>
      </rPr>
      <t xml:space="preserve">
</t>
    </r>
    <r>
      <rPr>
        <i/>
        <sz val="11"/>
        <rFont val="Arial"/>
        <family val="2"/>
        <charset val="162"/>
      </rPr>
      <t>Person</t>
    </r>
  </si>
  <si>
    <r>
      <t xml:space="preserve">501-750
</t>
    </r>
    <r>
      <rPr>
        <b/>
        <sz val="11"/>
        <rFont val="Arial"/>
        <family val="2"/>
        <charset val="162"/>
      </rPr>
      <t xml:space="preserve">Kişi </t>
    </r>
    <r>
      <rPr>
        <sz val="11"/>
        <rFont val="Arial"/>
        <family val="2"/>
        <charset val="162"/>
      </rPr>
      <t xml:space="preserve">
</t>
    </r>
    <r>
      <rPr>
        <i/>
        <sz val="11"/>
        <rFont val="Arial"/>
        <family val="2"/>
        <charset val="162"/>
      </rPr>
      <t>Person</t>
    </r>
  </si>
  <si>
    <r>
      <t xml:space="preserve">751-999
</t>
    </r>
    <r>
      <rPr>
        <b/>
        <sz val="11"/>
        <rFont val="Arial"/>
        <family val="2"/>
        <charset val="162"/>
      </rPr>
      <t xml:space="preserve">Kişi </t>
    </r>
    <r>
      <rPr>
        <sz val="11"/>
        <rFont val="Arial"/>
        <family val="2"/>
        <charset val="162"/>
      </rPr>
      <t xml:space="preserve">
</t>
    </r>
    <r>
      <rPr>
        <i/>
        <sz val="11"/>
        <rFont val="Arial"/>
        <family val="2"/>
        <charset val="162"/>
      </rPr>
      <t>Person</t>
    </r>
  </si>
  <si>
    <r>
      <t xml:space="preserve">1000+
</t>
    </r>
    <r>
      <rPr>
        <b/>
        <sz val="11"/>
        <rFont val="Arial"/>
        <family val="2"/>
        <charset val="162"/>
      </rPr>
      <t xml:space="preserve">Kişi </t>
    </r>
    <r>
      <rPr>
        <sz val="11"/>
        <rFont val="Arial"/>
        <family val="2"/>
        <charset val="162"/>
      </rPr>
      <t xml:space="preserve">
</t>
    </r>
    <r>
      <rPr>
        <i/>
        <sz val="11"/>
        <rFont val="Arial"/>
        <family val="2"/>
        <charset val="162"/>
      </rPr>
      <t>Person</t>
    </r>
  </si>
  <si>
    <r>
      <t xml:space="preserve">Toplu iş sözleşme sayısı
</t>
    </r>
    <r>
      <rPr>
        <i/>
        <sz val="12"/>
        <rFont val="Arial"/>
        <family val="2"/>
        <charset val="162"/>
      </rPr>
      <t>Number of collective agreements</t>
    </r>
  </si>
  <si>
    <r>
      <t xml:space="preserve">İşyeri sayısı 
</t>
    </r>
    <r>
      <rPr>
        <i/>
        <sz val="12"/>
        <rFont val="Arial"/>
        <family val="2"/>
        <charset val="162"/>
      </rPr>
      <t>Number of workplaces</t>
    </r>
  </si>
  <si>
    <r>
      <t xml:space="preserve">İşçi sayısı
</t>
    </r>
    <r>
      <rPr>
        <i/>
        <sz val="12"/>
        <rFont val="Arial"/>
        <family val="2"/>
        <charset val="162"/>
      </rPr>
      <t>Number of workers</t>
    </r>
  </si>
  <si>
    <r>
      <t xml:space="preserve">Üye işçi sayısı
</t>
    </r>
    <r>
      <rPr>
        <i/>
        <sz val="12"/>
        <rFont val="Arial"/>
        <family val="2"/>
        <charset val="162"/>
      </rPr>
      <t>Number of members</t>
    </r>
  </si>
  <si>
    <r>
      <rPr>
        <b/>
        <sz val="10"/>
        <rFont val="Arial Tur"/>
        <charset val="162"/>
      </rPr>
      <t>Avcılık, Balıkçılık, Tarım ve Ormancılık</t>
    </r>
    <r>
      <rPr>
        <sz val="10"/>
        <rFont val="Arial Tur"/>
        <charset val="162"/>
      </rPr>
      <t xml:space="preserve">
</t>
    </r>
    <r>
      <rPr>
        <i/>
        <sz val="10"/>
        <rFont val="Arial Tur"/>
        <charset val="162"/>
      </rPr>
      <t>Hunting and fisheries, agriculture and forestry</t>
    </r>
  </si>
  <si>
    <r>
      <rPr>
        <b/>
        <sz val="10"/>
        <rFont val="Arial Tur"/>
        <charset val="162"/>
      </rPr>
      <t>Gıda Sanayii</t>
    </r>
    <r>
      <rPr>
        <sz val="10"/>
        <rFont val="Arial Tur"/>
        <charset val="162"/>
      </rPr>
      <t xml:space="preserve">
</t>
    </r>
    <r>
      <rPr>
        <i/>
        <sz val="10"/>
        <rFont val="Arial Tur"/>
        <charset val="162"/>
      </rPr>
      <t xml:space="preserve">Food industry </t>
    </r>
  </si>
  <si>
    <r>
      <rPr>
        <b/>
        <sz val="10"/>
        <rFont val="Arial Tur"/>
        <charset val="162"/>
      </rPr>
      <t>Madencilik ve Taş Ocakları</t>
    </r>
    <r>
      <rPr>
        <sz val="10"/>
        <rFont val="Arial Tur"/>
        <charset val="162"/>
      </rPr>
      <t xml:space="preserve">
</t>
    </r>
    <r>
      <rPr>
        <i/>
        <sz val="10"/>
        <rFont val="Arial Tur"/>
        <charset val="162"/>
      </rPr>
      <t>Mining and stone quarries</t>
    </r>
  </si>
  <si>
    <r>
      <rPr>
        <b/>
        <sz val="10"/>
        <rFont val="Arial Tur"/>
        <charset val="162"/>
      </rPr>
      <t>Petrol, Kimya, Lastik, Plastik ve İlaç</t>
    </r>
    <r>
      <rPr>
        <sz val="10"/>
        <rFont val="Arial Tur"/>
        <charset val="162"/>
      </rPr>
      <t xml:space="preserve">
</t>
    </r>
    <r>
      <rPr>
        <i/>
        <sz val="10"/>
        <rFont val="Arial Tur"/>
        <charset val="162"/>
      </rPr>
      <t>Petroleum, chemicals, rubber, plastics and medicine</t>
    </r>
  </si>
  <si>
    <r>
      <rPr>
        <b/>
        <sz val="10"/>
        <rFont val="Arial Tur"/>
        <charset val="162"/>
      </rPr>
      <t>Dokuma, Hazır Giyim ve Deri</t>
    </r>
    <r>
      <rPr>
        <sz val="10"/>
        <rFont val="Arial Tur"/>
        <charset val="162"/>
      </rPr>
      <t xml:space="preserve">
</t>
    </r>
    <r>
      <rPr>
        <i/>
        <sz val="10"/>
        <rFont val="Arial Tur"/>
        <charset val="162"/>
      </rPr>
      <t>Textile, ready-made clothing and leather</t>
    </r>
  </si>
  <si>
    <r>
      <rPr>
        <b/>
        <sz val="10"/>
        <rFont val="Arial Tur"/>
        <charset val="162"/>
      </rPr>
      <t>Ağaç ve Kağıt</t>
    </r>
    <r>
      <rPr>
        <sz val="10"/>
        <rFont val="Arial Tur"/>
        <charset val="162"/>
      </rPr>
      <t xml:space="preserve">
</t>
    </r>
    <r>
      <rPr>
        <i/>
        <sz val="10"/>
        <rFont val="Arial Tur"/>
        <charset val="162"/>
      </rPr>
      <t>Wood and paper</t>
    </r>
  </si>
  <si>
    <r>
      <rPr>
        <b/>
        <sz val="10"/>
        <rFont val="Arial Tur"/>
        <charset val="162"/>
      </rPr>
      <t>İletişim</t>
    </r>
    <r>
      <rPr>
        <sz val="10"/>
        <rFont val="Arial Tur"/>
        <charset val="162"/>
      </rPr>
      <t xml:space="preserve">
</t>
    </r>
    <r>
      <rPr>
        <i/>
        <sz val="10"/>
        <rFont val="Arial Tur"/>
        <charset val="162"/>
      </rPr>
      <t>Communication</t>
    </r>
  </si>
  <si>
    <r>
      <rPr>
        <b/>
        <sz val="10"/>
        <rFont val="Arial Tur"/>
        <charset val="162"/>
      </rPr>
      <t>Basın, Yayın ve Gazetecilik</t>
    </r>
    <r>
      <rPr>
        <sz val="10"/>
        <rFont val="Arial Tur"/>
        <charset val="162"/>
      </rPr>
      <t xml:space="preserve">
</t>
    </r>
    <r>
      <rPr>
        <i/>
        <sz val="10"/>
        <rFont val="Arial Tur"/>
        <charset val="162"/>
      </rPr>
      <t>Printed and published materials and journalism</t>
    </r>
  </si>
  <si>
    <r>
      <rPr>
        <b/>
        <sz val="10"/>
        <rFont val="Arial Tur"/>
        <charset val="162"/>
      </rPr>
      <t>Banka, Finans ve Sigorta</t>
    </r>
    <r>
      <rPr>
        <sz val="10"/>
        <rFont val="Arial Tur"/>
        <charset val="162"/>
      </rPr>
      <t xml:space="preserve">
</t>
    </r>
    <r>
      <rPr>
        <i/>
        <sz val="10"/>
        <rFont val="Arial Tur"/>
        <charset val="162"/>
      </rPr>
      <t>Banking, finance and insurance</t>
    </r>
  </si>
  <si>
    <r>
      <rPr>
        <b/>
        <sz val="10"/>
        <rFont val="Arial Tur"/>
        <charset val="162"/>
      </rPr>
      <t>Ticaret, Büro, Eğitim ve Güzel Sanatlar</t>
    </r>
    <r>
      <rPr>
        <sz val="10"/>
        <rFont val="Arial Tur"/>
        <charset val="162"/>
      </rPr>
      <t xml:space="preserve">
</t>
    </r>
    <r>
      <rPr>
        <i/>
        <sz val="10"/>
        <rFont val="Arial Tur"/>
        <charset val="162"/>
      </rPr>
      <t>Commerce, office, education and fine arts</t>
    </r>
  </si>
  <si>
    <r>
      <rPr>
        <b/>
        <sz val="10"/>
        <rFont val="Arial Tur"/>
        <charset val="162"/>
      </rPr>
      <t>Çimento, Toprak ve Cam</t>
    </r>
    <r>
      <rPr>
        <sz val="10"/>
        <rFont val="Arial Tur"/>
        <charset val="162"/>
      </rPr>
      <t xml:space="preserve">
</t>
    </r>
    <r>
      <rPr>
        <i/>
        <sz val="10"/>
        <rFont val="Arial Tur"/>
        <charset val="162"/>
      </rPr>
      <t>Cement, clay and glass</t>
    </r>
  </si>
  <si>
    <r>
      <rPr>
        <b/>
        <sz val="10"/>
        <rFont val="Arial Tur"/>
        <charset val="162"/>
      </rPr>
      <t>Metal</t>
    </r>
    <r>
      <rPr>
        <sz val="10"/>
        <rFont val="Arial Tur"/>
        <charset val="162"/>
      </rPr>
      <t xml:space="preserve">
</t>
    </r>
    <r>
      <rPr>
        <i/>
        <sz val="10"/>
        <rFont val="Arial Tur"/>
        <charset val="162"/>
      </rPr>
      <t>Metal</t>
    </r>
  </si>
  <si>
    <r>
      <rPr>
        <b/>
        <sz val="10"/>
        <rFont val="Arial Tur"/>
        <charset val="162"/>
      </rPr>
      <t>İnşaat</t>
    </r>
    <r>
      <rPr>
        <sz val="10"/>
        <rFont val="Arial Tur"/>
        <charset val="162"/>
      </rPr>
      <t xml:space="preserve">
</t>
    </r>
    <r>
      <rPr>
        <i/>
        <sz val="10"/>
        <rFont val="Arial Tur"/>
        <charset val="162"/>
      </rPr>
      <t>Construction</t>
    </r>
  </si>
  <si>
    <r>
      <rPr>
        <b/>
        <sz val="10"/>
        <rFont val="Arial Tur"/>
        <charset val="162"/>
      </rPr>
      <t>Enerji</t>
    </r>
    <r>
      <rPr>
        <sz val="10"/>
        <rFont val="Arial Tur"/>
        <charset val="162"/>
      </rPr>
      <t xml:space="preserve">
</t>
    </r>
    <r>
      <rPr>
        <i/>
        <sz val="10"/>
        <rFont val="Arial Tur"/>
        <charset val="162"/>
      </rPr>
      <t>Energy</t>
    </r>
  </si>
  <si>
    <r>
      <rPr>
        <b/>
        <sz val="10"/>
        <rFont val="Arial Tur"/>
        <charset val="162"/>
      </rPr>
      <t>Taşımacılık</t>
    </r>
    <r>
      <rPr>
        <sz val="10"/>
        <rFont val="Arial Tur"/>
        <charset val="162"/>
      </rPr>
      <t xml:space="preserve">
</t>
    </r>
    <r>
      <rPr>
        <i/>
        <sz val="10"/>
        <rFont val="Arial Tur"/>
        <charset val="162"/>
      </rPr>
      <t>Transport</t>
    </r>
  </si>
  <si>
    <r>
      <rPr>
        <b/>
        <sz val="10"/>
        <rFont val="Arial Tur"/>
        <charset val="162"/>
      </rPr>
      <t>Gemi Yapımı ve Deniz Taş., Ardiye ve Antrepoculuk /</t>
    </r>
    <r>
      <rPr>
        <i/>
        <sz val="10"/>
        <rFont val="Arial Tur"/>
        <charset val="162"/>
      </rPr>
      <t xml:space="preserve">Shipbuilding and maritime transportation,warehouse and storage </t>
    </r>
  </si>
  <si>
    <r>
      <rPr>
        <b/>
        <sz val="10"/>
        <rFont val="Arial Tur"/>
        <charset val="162"/>
      </rPr>
      <t>Sağlık ve Sosyal Hizmetler</t>
    </r>
    <r>
      <rPr>
        <sz val="10"/>
        <rFont val="Arial Tur"/>
        <charset val="162"/>
      </rPr>
      <t xml:space="preserve">
</t>
    </r>
    <r>
      <rPr>
        <i/>
        <sz val="10"/>
        <rFont val="Arial Tur"/>
        <charset val="162"/>
      </rPr>
      <t>Health and social services</t>
    </r>
  </si>
  <si>
    <r>
      <rPr>
        <b/>
        <sz val="10"/>
        <rFont val="Arial Tur"/>
        <charset val="162"/>
      </rPr>
      <t>Konaklama ve Eğlence İşleri</t>
    </r>
    <r>
      <rPr>
        <sz val="10"/>
        <rFont val="Arial Tur"/>
        <charset val="162"/>
      </rPr>
      <t xml:space="preserve">
</t>
    </r>
    <r>
      <rPr>
        <i/>
        <sz val="10"/>
        <rFont val="Arial Tur"/>
        <charset val="162"/>
      </rPr>
      <t>Accommodation and entertainment</t>
    </r>
  </si>
  <si>
    <r>
      <rPr>
        <b/>
        <sz val="10"/>
        <rFont val="Arial Tur"/>
        <charset val="162"/>
      </rPr>
      <t>Savunma ve Güvenlik</t>
    </r>
    <r>
      <rPr>
        <sz val="10"/>
        <rFont val="Arial Tur"/>
        <charset val="162"/>
      </rPr>
      <t xml:space="preserve">
</t>
    </r>
    <r>
      <rPr>
        <i/>
        <sz val="10"/>
        <rFont val="Arial Tur"/>
        <charset val="162"/>
      </rPr>
      <t xml:space="preserve">Defence and security </t>
    </r>
  </si>
  <si>
    <r>
      <rPr>
        <b/>
        <sz val="10"/>
        <rFont val="Arial Tur"/>
        <charset val="162"/>
      </rPr>
      <t>Genel İşler</t>
    </r>
    <r>
      <rPr>
        <sz val="10"/>
        <rFont val="Arial Tur"/>
        <charset val="162"/>
      </rPr>
      <t xml:space="preserve">
</t>
    </r>
    <r>
      <rPr>
        <i/>
        <sz val="10"/>
        <rFont val="Arial Tur"/>
        <charset val="162"/>
      </rPr>
      <t>General affairs</t>
    </r>
  </si>
  <si>
    <r>
      <rPr>
        <b/>
        <sz val="10"/>
        <rFont val="Arial"/>
        <family val="2"/>
        <charset val="162"/>
      </rPr>
      <t xml:space="preserve">(*) İl bilgisi bilinmemektedir. Grup toplu iş sözleşmesi, tarafların anlaşması üzerine bir işçi sendikası ile bir işveren sendikası arasında, birden çok üye işverene ait aynı işkolunda kurulu işyerleri ve işletmeleri kapsamak üzere yapılır. (6356/34) </t>
    </r>
    <r>
      <rPr>
        <sz val="10"/>
        <rFont val="Arial"/>
        <family val="2"/>
        <charset val="162"/>
      </rPr>
      <t xml:space="preserve">
</t>
    </r>
    <r>
      <rPr>
        <i/>
        <sz val="10"/>
        <rFont val="Arial"/>
        <family val="2"/>
        <charset val="162"/>
      </rPr>
      <t>(*)City information is not known. Group collective bargaining is held between a labor union and an employer's association,on agreement of the parties, in a way to cover the work places and establishments on the same industry which belong to more than one employer (6356/34).</t>
    </r>
  </si>
  <si>
    <r>
      <t xml:space="preserve">Arabuluculuk sonuçları
</t>
    </r>
    <r>
      <rPr>
        <i/>
        <sz val="12"/>
        <rFont val="Arial"/>
        <family val="2"/>
        <charset val="162"/>
      </rPr>
      <t>Result of mediations</t>
    </r>
  </si>
  <si>
    <r>
      <t xml:space="preserve">Arabuluculuk sayısı
</t>
    </r>
    <r>
      <rPr>
        <i/>
        <sz val="12"/>
        <rFont val="Arial"/>
        <family val="2"/>
        <charset val="162"/>
      </rPr>
      <t>Number of mediations</t>
    </r>
  </si>
  <si>
    <r>
      <t xml:space="preserve">Kapsadığı uyuşmazlık sayısı
</t>
    </r>
    <r>
      <rPr>
        <i/>
        <sz val="12"/>
        <rFont val="Arial"/>
        <family val="2"/>
        <charset val="162"/>
      </rPr>
      <t>Number of disputes comprised</t>
    </r>
  </si>
  <si>
    <r>
      <t xml:space="preserve">İşyeri sayısı
</t>
    </r>
    <r>
      <rPr>
        <i/>
        <sz val="12"/>
        <rFont val="Arial"/>
        <family val="2"/>
        <charset val="162"/>
      </rPr>
      <t>Number of workplaces</t>
    </r>
  </si>
  <si>
    <r>
      <t xml:space="preserve">1.10 Yüksek Hakem Kurulunca sonuçlandırılan toplu iş sözleşmeleri
   </t>
    </r>
    <r>
      <rPr>
        <i/>
        <sz val="12"/>
        <rFont val="Arial"/>
        <family val="2"/>
        <charset val="162"/>
      </rPr>
      <t xml:space="preserve">    Collective agreements concluded by the Supreme Arbitration Board</t>
    </r>
  </si>
  <si>
    <t xml:space="preserve">Çalışma İlişkileri      </t>
  </si>
  <si>
    <r>
      <t xml:space="preserve">Yıllar
</t>
    </r>
    <r>
      <rPr>
        <i/>
        <sz val="12"/>
        <rFont val="Arial"/>
        <family val="2"/>
        <charset val="162"/>
      </rPr>
      <t>Years</t>
    </r>
  </si>
  <si>
    <r>
      <t xml:space="preserve">Grev- </t>
    </r>
    <r>
      <rPr>
        <i/>
        <sz val="12"/>
        <rFont val="Arial"/>
        <family val="2"/>
        <charset val="162"/>
      </rPr>
      <t>Strikes</t>
    </r>
  </si>
  <si>
    <r>
      <t>Lokavt-</t>
    </r>
    <r>
      <rPr>
        <sz val="12"/>
        <rFont val="Arial"/>
        <family val="2"/>
        <charset val="162"/>
      </rPr>
      <t xml:space="preserve"> </t>
    </r>
    <r>
      <rPr>
        <i/>
        <sz val="12"/>
        <rFont val="Arial"/>
        <family val="2"/>
        <charset val="162"/>
      </rPr>
      <t>Lockouts</t>
    </r>
  </si>
  <si>
    <r>
      <t xml:space="preserve"> Sayı
</t>
    </r>
    <r>
      <rPr>
        <i/>
        <sz val="12"/>
        <rFont val="Arial"/>
        <family val="2"/>
        <charset val="162"/>
      </rPr>
      <t xml:space="preserve">Number </t>
    </r>
  </si>
  <si>
    <r>
      <t xml:space="preserve"> İşyeri Sayısı
</t>
    </r>
    <r>
      <rPr>
        <i/>
        <sz val="12"/>
        <rFont val="Arial"/>
        <family val="2"/>
        <charset val="162"/>
      </rPr>
      <t xml:space="preserve">Number of Workplaces </t>
    </r>
  </si>
  <si>
    <r>
      <t xml:space="preserve">Toplam İşçi Sayısı </t>
    </r>
    <r>
      <rPr>
        <i/>
        <sz val="12"/>
        <rFont val="Arial"/>
        <family val="2"/>
        <charset val="162"/>
      </rPr>
      <t>Number of total  workers</t>
    </r>
  </si>
  <si>
    <r>
      <t xml:space="preserve">Greve katılan işçi sayısı
</t>
    </r>
    <r>
      <rPr>
        <sz val="12"/>
        <rFont val="Arial"/>
        <family val="2"/>
        <charset val="162"/>
      </rPr>
      <t>Number of workers involved</t>
    </r>
  </si>
  <si>
    <r>
      <t xml:space="preserve"> Kaybolan İşgünü Sayısı
</t>
    </r>
    <r>
      <rPr>
        <i/>
        <sz val="12"/>
        <rFont val="Arial"/>
        <family val="2"/>
        <charset val="162"/>
      </rPr>
      <t>Working days lost</t>
    </r>
  </si>
  <si>
    <r>
      <t xml:space="preserve">Toplam İşçi Sayısı    </t>
    </r>
    <r>
      <rPr>
        <i/>
        <sz val="12"/>
        <rFont val="Arial"/>
        <family val="2"/>
        <charset val="162"/>
      </rPr>
      <t>Number of total  workers</t>
    </r>
  </si>
  <si>
    <r>
      <t xml:space="preserve">Lokavta Uğrayan İşçi Sayısı
</t>
    </r>
    <r>
      <rPr>
        <i/>
        <sz val="12"/>
        <rFont val="Arial"/>
        <family val="2"/>
        <charset val="162"/>
      </rPr>
      <t xml:space="preserve">Number of  Locked-Out Workers </t>
    </r>
  </si>
  <si>
    <t xml:space="preserve">Çalışma İlişkileri    </t>
  </si>
  <si>
    <r>
      <rPr>
        <b/>
        <sz val="11"/>
        <rFont val="Arial Tur"/>
        <charset val="162"/>
      </rPr>
      <t>Avcılık, Balıkçılık, Tarım ve Ormancılık</t>
    </r>
    <r>
      <rPr>
        <sz val="11"/>
        <rFont val="Arial Tur"/>
        <charset val="162"/>
      </rPr>
      <t xml:space="preserve">
</t>
    </r>
    <r>
      <rPr>
        <i/>
        <sz val="11"/>
        <rFont val="Arial TUR"/>
        <charset val="162"/>
      </rPr>
      <t>Hunting and fisheries, agriculture and forestry</t>
    </r>
  </si>
  <si>
    <r>
      <rPr>
        <b/>
        <sz val="11"/>
        <rFont val="Arial Tur"/>
        <charset val="162"/>
      </rPr>
      <t>Gıda Sanayii</t>
    </r>
    <r>
      <rPr>
        <sz val="11"/>
        <rFont val="Arial Tur"/>
        <charset val="162"/>
      </rPr>
      <t xml:space="preserve">
</t>
    </r>
    <r>
      <rPr>
        <i/>
        <sz val="11"/>
        <rFont val="Arial TUR"/>
        <charset val="162"/>
      </rPr>
      <t xml:space="preserve">Food industry </t>
    </r>
  </si>
  <si>
    <r>
      <rPr>
        <b/>
        <sz val="11"/>
        <rFont val="Arial Tur"/>
        <charset val="162"/>
      </rPr>
      <t>Madencilik ve Taş Ocakları</t>
    </r>
    <r>
      <rPr>
        <sz val="11"/>
        <rFont val="Arial Tur"/>
        <charset val="162"/>
      </rPr>
      <t xml:space="preserve">
</t>
    </r>
    <r>
      <rPr>
        <i/>
        <sz val="11"/>
        <rFont val="Arial TUR"/>
        <charset val="162"/>
      </rPr>
      <t>Mining and stone quarries</t>
    </r>
  </si>
  <si>
    <r>
      <rPr>
        <b/>
        <sz val="10"/>
        <rFont val="Arial Tur"/>
        <charset val="162"/>
      </rPr>
      <t xml:space="preserve">Gemi Yapımı ve Deniz Taşımacılığı, Ardiye ve Antrepoculuk / </t>
    </r>
    <r>
      <rPr>
        <i/>
        <sz val="10"/>
        <rFont val="Arial Tur"/>
        <charset val="162"/>
      </rPr>
      <t xml:space="preserve">Shipbuilding and maritime transportation,warehouse and storage </t>
    </r>
  </si>
  <si>
    <r>
      <t xml:space="preserve">Çalışma İlişkileri </t>
    </r>
    <r>
      <rPr>
        <b/>
        <sz val="12"/>
        <rFont val="Arial"/>
        <family val="2"/>
        <charset val="162"/>
      </rPr>
      <t xml:space="preserve">                                                                                                                                                                                                                  </t>
    </r>
  </si>
  <si>
    <t>01.01.2019</t>
  </si>
  <si>
    <t>01.01.2020</t>
  </si>
  <si>
    <r>
      <t xml:space="preserve">(*) 27.08.2015 tarihli Resmi Gazete’de yayımlanan 2015 / 8057 Sayılı Kararname ile en yüksek devlet memurunun emeklilik ikramiyesi hesabında dikkate alınan emeklilik keseneği ve kurum karşılığı oranının % 200’den % 215’e çıkarılması nedeniyle, 01.09.2015 tarihinden geçerli olmak üzere, kıdem tazminatının tavanı yeniden belirlenmiştir.
</t>
    </r>
    <r>
      <rPr>
        <i/>
        <sz val="10"/>
        <rFont val="Arial"/>
        <family val="2"/>
        <charset val="162"/>
      </rPr>
      <t>27.08.2015 dated published in the Official Gazette 2015/8057 Decree no with the highest civil servant of deduction pension taken into account in retirement benefits accounts and corporate response rate due to the removal of 200% to 215%, with effect from the date 01.09.2015 as it is revised ceiling of severance pay.</t>
    </r>
  </si>
  <si>
    <r>
      <t xml:space="preserve">Toplam
</t>
    </r>
    <r>
      <rPr>
        <b/>
        <sz val="11"/>
        <rFont val="Arial"/>
        <family val="2"/>
        <charset val="162"/>
      </rPr>
      <t>Total</t>
    </r>
  </si>
  <si>
    <t>01.01.2021</t>
  </si>
  <si>
    <t>01.07.2021- 31.12.2021</t>
  </si>
  <si>
    <r>
      <t xml:space="preserve">İstatistiklerin toplanması, işlenmesi ve dağıtımına ilişkin sorumluluk: </t>
    </r>
    <r>
      <rPr>
        <sz val="12"/>
        <color rgb="FF000000"/>
        <rFont val="Times New Roman"/>
        <family val="1"/>
        <charset val="162"/>
      </rPr>
      <t xml:space="preserve">Verilerin toplanması Çalışma Genel Müdürlüğü tarafından, işlenmesi Toplu İş Sözleşmesi Dairesi Başkanlığı ile  Sendikalar Dairesi Başkanlığı tarafından ve yayınlanması ise </t>
    </r>
    <r>
      <rPr>
        <sz val="12"/>
        <rFont val="Times New Roman"/>
        <family val="1"/>
        <charset val="162"/>
      </rPr>
      <t>Çalışma İstatikleri  Dairesi</t>
    </r>
    <r>
      <rPr>
        <sz val="12"/>
        <color rgb="FF000000"/>
        <rFont val="Times New Roman"/>
        <family val="1"/>
        <charset val="162"/>
      </rPr>
      <t xml:space="preserve"> tarafından gerçekleştirilmektedir.</t>
    </r>
  </si>
  <si>
    <r>
      <t xml:space="preserve">Responsibility for the collection, processing and distribution of statistics: </t>
    </r>
    <r>
      <rPr>
        <i/>
        <sz val="12"/>
        <color rgb="FF000000"/>
        <rFont val="Times New Roman"/>
        <family val="1"/>
        <charset val="162"/>
      </rPr>
      <t>Data is collected by the General Directorate of Labor, processed by the Department of Collective Bargaining,Department of Trade Unions, and published by the Department of  Labour Statistics.</t>
    </r>
  </si>
  <si>
    <r>
      <t xml:space="preserve">Gemi Yapımı ve Deniz Taş., Ardiye ve Antrepoculuk </t>
    </r>
    <r>
      <rPr>
        <i/>
        <sz val="10"/>
        <rFont val="Arial Tur"/>
        <charset val="162"/>
      </rPr>
      <t xml:space="preserve">Shipbuilding and maritime transportation,warehouse and storage </t>
    </r>
  </si>
  <si>
    <t>(Turizm Eğlence ve Hizmet İşçileri Sendikası)</t>
  </si>
  <si>
    <t>TEHİS</t>
  </si>
  <si>
    <t>KATAŞSEN</t>
  </si>
  <si>
    <t>TUR-SEY İŞ</t>
  </si>
  <si>
    <t>LİDER ENERJİ İŞ</t>
  </si>
  <si>
    <t>(Dayanışma İşçi İstihdam Sendikası)</t>
  </si>
  <si>
    <t>(Meslek Edindirme Sendikası)</t>
  </si>
  <si>
    <t>MES-ED-SEN</t>
  </si>
  <si>
    <t>(Bağımsız Emek Sendikası)</t>
  </si>
  <si>
    <t>BAĞIMSIZ EMEK-SEN</t>
  </si>
  <si>
    <t>(Tüm İşçilerin Birlik Mücadele ve Dayanışma Sendikası)</t>
  </si>
  <si>
    <t>BİRLİK SENDİKASI</t>
  </si>
  <si>
    <t>(Mağaza ve Market İşçileri Sendikası)</t>
  </si>
  <si>
    <t>MAĞAZA-MARKET SEN</t>
  </si>
  <si>
    <t>(Deri Dokuma Konfeksiyon ve Tekstil İşçileri Sendikası)</t>
  </si>
  <si>
    <t>DETEKS-İŞ</t>
  </si>
  <si>
    <t>(Tarım Orman Avcılık ve Balıkçılık İşçileri Sendikası)</t>
  </si>
  <si>
    <t>LİDER TARIM ORMAN İŞ</t>
  </si>
  <si>
    <t>Madencilik ve Taş Temmuzları
Mining and stone quarries</t>
  </si>
  <si>
    <t>SAT-SEN</t>
  </si>
  <si>
    <t>TES</t>
  </si>
  <si>
    <t>(Taşımacılık Emekçileri Sendikası)</t>
  </si>
  <si>
    <t>BİR SAĞLIK-İŞ</t>
  </si>
  <si>
    <t>LİDER SAĞLIK İŞ</t>
  </si>
  <si>
    <t>(Lider Sağlık İş Sendikası)</t>
  </si>
  <si>
    <t>0.01</t>
  </si>
  <si>
    <t>ANADOLU-İŞ</t>
  </si>
  <si>
    <t>YENİDEN MİSK</t>
  </si>
  <si>
    <t>TÜRK - İŞ</t>
  </si>
  <si>
    <t>HAK - İŞ</t>
  </si>
  <si>
    <t>AKSİYON İŞ</t>
  </si>
  <si>
    <t>BİRLİK-İŞ</t>
  </si>
  <si>
    <t>ÜLKEM - İŞ</t>
  </si>
  <si>
    <t>ANADOLU - İŞ</t>
  </si>
  <si>
    <t>Bağımsız</t>
  </si>
  <si>
    <t>ÜYE BİLDİREN SENDİKA SAYISI</t>
  </si>
  <si>
    <t>ÜYE İŞÇİ SAYISI</t>
  </si>
  <si>
    <t xml:space="preserve">TRADES UNIONS NOTIFIED MEMBER </t>
  </si>
  <si>
    <t xml:space="preserve">  MEMBER WORKERS</t>
  </si>
  <si>
    <t>OCAK 2013 JANUARY</t>
  </si>
  <si>
    <t xml:space="preserve">TEMMUZ  2013  JULY  </t>
  </si>
  <si>
    <t>OCAK 2014 JANUARY</t>
  </si>
  <si>
    <t xml:space="preserve">TEMMUZ  2014  JULY  </t>
  </si>
  <si>
    <t>OCAK 2015 JANUARY</t>
  </si>
  <si>
    <t xml:space="preserve">TEMMUZ  2015  JULY  </t>
  </si>
  <si>
    <t>OCAK 2016 JANUARY</t>
  </si>
  <si>
    <t xml:space="preserve">TEMMUZ  2016  JULY  </t>
  </si>
  <si>
    <t>OCAK 2017 JANUARY</t>
  </si>
  <si>
    <t xml:space="preserve">TEMMUZ  2017  JULY  </t>
  </si>
  <si>
    <t>OCAK 2018 JANUARY</t>
  </si>
  <si>
    <t xml:space="preserve">TEMMUZ  2018  JULY  </t>
  </si>
  <si>
    <t>OCAK 2019 JANUARY</t>
  </si>
  <si>
    <t xml:space="preserve">TEMMUZ  2019  JULY  </t>
  </si>
  <si>
    <t>OCAK 2020 JANUARY</t>
  </si>
  <si>
    <t xml:space="preserve">TEMMUZ  2020  JULY  </t>
  </si>
  <si>
    <t>OCAK 2021 JANUARY</t>
  </si>
  <si>
    <t xml:space="preserve">TEMMUZ  2021  JULY  </t>
  </si>
  <si>
    <t>01.01.2021-30.06.2021</t>
  </si>
  <si>
    <r>
      <t xml:space="preserve">51.1 - Grev ve lokavt yasağı
</t>
    </r>
    <r>
      <rPr>
        <i/>
        <sz val="11"/>
        <rFont val="Arial"/>
        <family val="2"/>
        <charset val="162"/>
      </rPr>
      <t xml:space="preserve">Prohibition of strike and lockout            </t>
    </r>
    <r>
      <rPr>
        <b/>
        <sz val="11"/>
        <rFont val="Arial"/>
        <family val="2"/>
        <charset val="162"/>
      </rPr>
      <t xml:space="preserve">                                                                                                                                                                                                                                                                                     -Grev oylamasında grevin reddi                                                                                                                                                    
</t>
    </r>
    <r>
      <rPr>
        <i/>
        <sz val="11"/>
        <rFont val="Arial"/>
        <family val="2"/>
        <charset val="162"/>
      </rPr>
      <t xml:space="preserve">Rejection of strike in strike ballot </t>
    </r>
    <r>
      <rPr>
        <b/>
        <sz val="11"/>
        <rFont val="Arial"/>
        <family val="2"/>
        <charset val="162"/>
      </rPr>
      <t xml:space="preserve">
-Grev ve lokavt ertelemesi
</t>
    </r>
    <r>
      <rPr>
        <i/>
        <sz val="11"/>
        <rFont val="Arial"/>
        <family val="2"/>
        <charset val="162"/>
      </rPr>
      <t xml:space="preserve">Suspension of strike and lockout </t>
    </r>
  </si>
  <si>
    <r>
      <t xml:space="preserve">52 - Özel hakem olarak
</t>
    </r>
    <r>
      <rPr>
        <i/>
        <sz val="11"/>
        <rFont val="Arial"/>
        <family val="2"/>
        <charset val="162"/>
      </rPr>
      <t>Private  arbitrator</t>
    </r>
  </si>
  <si>
    <t>(Kamu ve Özel Sağlık Sosyal Hizmetleri İşçileri Sendikası)</t>
  </si>
  <si>
    <t>(Posta Telefon ve Telekomünikasyon İşçileri Sendikası)</t>
  </si>
  <si>
    <t>BİRLEŞİK GÜVENLİK-SEN</t>
  </si>
  <si>
    <r>
      <rPr>
        <b/>
        <sz val="11"/>
        <rFont val="Arial Tur"/>
        <charset val="162"/>
      </rPr>
      <t>Petrol, Kimya, Lastik, Plastik ve İlaç</t>
    </r>
    <r>
      <rPr>
        <sz val="11"/>
        <rFont val="Arial Tur"/>
        <charset val="162"/>
      </rPr>
      <t xml:space="preserve">
</t>
    </r>
    <r>
      <rPr>
        <i/>
        <sz val="11"/>
        <rFont val="Arial TUR"/>
        <charset val="162"/>
      </rPr>
      <t>Petroleum, chemicals, rubber, plastics and medicine</t>
    </r>
  </si>
  <si>
    <r>
      <rPr>
        <b/>
        <sz val="11"/>
        <rFont val="Arial Tur"/>
        <charset val="162"/>
      </rPr>
      <t>Dokuma, Hazır Giyim ve Deri</t>
    </r>
    <r>
      <rPr>
        <sz val="11"/>
        <rFont val="Arial Tur"/>
        <charset val="162"/>
      </rPr>
      <t xml:space="preserve">
</t>
    </r>
    <r>
      <rPr>
        <i/>
        <sz val="11"/>
        <rFont val="Arial TUR"/>
        <charset val="162"/>
      </rPr>
      <t>Textile, ready-made clothing and leather</t>
    </r>
  </si>
  <si>
    <r>
      <rPr>
        <b/>
        <sz val="11"/>
        <rFont val="Arial Tur"/>
        <charset val="162"/>
      </rPr>
      <t>Ağaç ve Kağıt</t>
    </r>
    <r>
      <rPr>
        <sz val="11"/>
        <rFont val="Arial Tur"/>
        <charset val="162"/>
      </rPr>
      <t xml:space="preserve">
</t>
    </r>
    <r>
      <rPr>
        <i/>
        <sz val="11"/>
        <rFont val="Arial TUR"/>
        <charset val="162"/>
      </rPr>
      <t>Wood and paper</t>
    </r>
  </si>
  <si>
    <r>
      <rPr>
        <b/>
        <sz val="11"/>
        <rFont val="Arial Tur"/>
        <charset val="162"/>
      </rPr>
      <t>İletişim</t>
    </r>
    <r>
      <rPr>
        <sz val="11"/>
        <rFont val="Arial Tur"/>
        <charset val="162"/>
      </rPr>
      <t xml:space="preserve">
</t>
    </r>
    <r>
      <rPr>
        <i/>
        <sz val="11"/>
        <rFont val="Arial TUR"/>
        <charset val="162"/>
      </rPr>
      <t>Communication</t>
    </r>
  </si>
  <si>
    <r>
      <rPr>
        <b/>
        <sz val="11"/>
        <rFont val="Arial Tur"/>
        <charset val="162"/>
      </rPr>
      <t>Basın, Yayın ve Gazetecilik</t>
    </r>
    <r>
      <rPr>
        <sz val="11"/>
        <rFont val="Arial Tur"/>
        <charset val="162"/>
      </rPr>
      <t xml:space="preserve">
</t>
    </r>
    <r>
      <rPr>
        <i/>
        <sz val="11"/>
        <rFont val="Arial TUR"/>
        <charset val="162"/>
      </rPr>
      <t>Printed and published materials and journalism</t>
    </r>
  </si>
  <si>
    <r>
      <rPr>
        <b/>
        <sz val="11"/>
        <rFont val="Arial Tur"/>
        <charset val="162"/>
      </rPr>
      <t>Banka, Finans ve Sigorta</t>
    </r>
    <r>
      <rPr>
        <sz val="11"/>
        <rFont val="Arial Tur"/>
        <charset val="162"/>
      </rPr>
      <t xml:space="preserve">
</t>
    </r>
    <r>
      <rPr>
        <i/>
        <sz val="11"/>
        <rFont val="Arial TUR"/>
        <charset val="162"/>
      </rPr>
      <t>Banking, finance and insurance</t>
    </r>
  </si>
  <si>
    <r>
      <rPr>
        <b/>
        <sz val="11"/>
        <rFont val="Arial Tur"/>
        <charset val="162"/>
      </rPr>
      <t>Ticaret, Büro, Eğitim ve Güzel Sanatlar</t>
    </r>
    <r>
      <rPr>
        <sz val="11"/>
        <rFont val="Arial Tur"/>
        <charset val="162"/>
      </rPr>
      <t xml:space="preserve">
</t>
    </r>
    <r>
      <rPr>
        <i/>
        <sz val="11"/>
        <rFont val="Arial TUR"/>
        <charset val="162"/>
      </rPr>
      <t>Commerce, office, education and fine arts</t>
    </r>
  </si>
  <si>
    <r>
      <rPr>
        <b/>
        <sz val="11"/>
        <rFont val="Arial Tur"/>
        <charset val="162"/>
      </rPr>
      <t>Çimento, Toprak ve Cam</t>
    </r>
    <r>
      <rPr>
        <sz val="11"/>
        <rFont val="Arial Tur"/>
        <charset val="162"/>
      </rPr>
      <t xml:space="preserve">
</t>
    </r>
    <r>
      <rPr>
        <i/>
        <sz val="11"/>
        <rFont val="Arial TUR"/>
        <charset val="162"/>
      </rPr>
      <t>Cement, clay and glass</t>
    </r>
  </si>
  <si>
    <r>
      <rPr>
        <b/>
        <sz val="11"/>
        <rFont val="Arial Tur"/>
        <charset val="162"/>
      </rPr>
      <t>Metal</t>
    </r>
    <r>
      <rPr>
        <sz val="11"/>
        <rFont val="Arial Tur"/>
        <charset val="162"/>
      </rPr>
      <t xml:space="preserve">
</t>
    </r>
    <r>
      <rPr>
        <i/>
        <sz val="11"/>
        <rFont val="Arial TUR"/>
        <charset val="162"/>
      </rPr>
      <t>Metal</t>
    </r>
  </si>
  <si>
    <r>
      <rPr>
        <b/>
        <sz val="11"/>
        <rFont val="Arial Tur"/>
        <charset val="162"/>
      </rPr>
      <t>İnşaat</t>
    </r>
    <r>
      <rPr>
        <sz val="11"/>
        <rFont val="Arial Tur"/>
        <charset val="162"/>
      </rPr>
      <t xml:space="preserve">
</t>
    </r>
    <r>
      <rPr>
        <i/>
        <sz val="11"/>
        <rFont val="Arial TUR"/>
        <charset val="162"/>
      </rPr>
      <t>Construction</t>
    </r>
  </si>
  <si>
    <r>
      <rPr>
        <b/>
        <sz val="11"/>
        <rFont val="Arial Tur"/>
        <charset val="162"/>
      </rPr>
      <t>Enerji</t>
    </r>
    <r>
      <rPr>
        <sz val="11"/>
        <rFont val="Arial Tur"/>
        <charset val="162"/>
      </rPr>
      <t xml:space="preserve">
</t>
    </r>
    <r>
      <rPr>
        <i/>
        <sz val="11"/>
        <rFont val="Arial TUR"/>
        <charset val="162"/>
      </rPr>
      <t>Energy</t>
    </r>
  </si>
  <si>
    <r>
      <rPr>
        <b/>
        <sz val="11"/>
        <rFont val="Arial Tur"/>
        <charset val="162"/>
      </rPr>
      <t>Taşımacılık</t>
    </r>
    <r>
      <rPr>
        <sz val="11"/>
        <rFont val="Arial Tur"/>
        <charset val="162"/>
      </rPr>
      <t xml:space="preserve">
</t>
    </r>
    <r>
      <rPr>
        <i/>
        <sz val="11"/>
        <rFont val="Arial TUR"/>
        <charset val="162"/>
      </rPr>
      <t>Transport</t>
    </r>
  </si>
  <si>
    <r>
      <rPr>
        <b/>
        <sz val="11"/>
        <rFont val="Arial Tur"/>
        <charset val="162"/>
      </rPr>
      <t>Gemi Yapımı ve Deniz Taşımacılığı, Ardiye ve Antrepoculuk</t>
    </r>
    <r>
      <rPr>
        <sz val="11"/>
        <rFont val="Arial Tur"/>
        <charset val="162"/>
      </rPr>
      <t xml:space="preserve">
</t>
    </r>
    <r>
      <rPr>
        <i/>
        <sz val="11"/>
        <rFont val="Arial TUR"/>
        <charset val="162"/>
      </rPr>
      <t xml:space="preserve">Shipbuilding and maritime transportation,  warehouse and storage </t>
    </r>
  </si>
  <si>
    <r>
      <rPr>
        <b/>
        <sz val="11"/>
        <rFont val="Arial Tur"/>
        <charset val="162"/>
      </rPr>
      <t>Sağlık ve Sosyal Hizmetler</t>
    </r>
    <r>
      <rPr>
        <sz val="11"/>
        <rFont val="Arial Tur"/>
        <charset val="162"/>
      </rPr>
      <t xml:space="preserve">
</t>
    </r>
    <r>
      <rPr>
        <i/>
        <sz val="11"/>
        <rFont val="Arial TUR"/>
        <charset val="162"/>
      </rPr>
      <t>Health and social services</t>
    </r>
  </si>
  <si>
    <r>
      <rPr>
        <b/>
        <sz val="11"/>
        <rFont val="Arial Tur"/>
        <charset val="162"/>
      </rPr>
      <t>Konaklama ve Eğlence İşleri</t>
    </r>
    <r>
      <rPr>
        <sz val="11"/>
        <rFont val="Arial Tur"/>
        <charset val="162"/>
      </rPr>
      <t xml:space="preserve">
</t>
    </r>
    <r>
      <rPr>
        <i/>
        <sz val="11"/>
        <rFont val="Arial TUR"/>
        <charset val="162"/>
      </rPr>
      <t>Accommodation and entertainment</t>
    </r>
  </si>
  <si>
    <r>
      <rPr>
        <b/>
        <sz val="11"/>
        <rFont val="Arial Tur"/>
        <charset val="162"/>
      </rPr>
      <t>Savunma ve Güvenlik</t>
    </r>
    <r>
      <rPr>
        <sz val="11"/>
        <rFont val="Arial Tur"/>
        <charset val="162"/>
      </rPr>
      <t xml:space="preserve">
</t>
    </r>
    <r>
      <rPr>
        <i/>
        <sz val="11"/>
        <rFont val="Arial TUR"/>
        <charset val="162"/>
      </rPr>
      <t xml:space="preserve">Defence and security </t>
    </r>
  </si>
  <si>
    <r>
      <rPr>
        <b/>
        <sz val="11"/>
        <rFont val="Arial Tur"/>
        <charset val="162"/>
      </rPr>
      <t>Genel İşler</t>
    </r>
    <r>
      <rPr>
        <sz val="11"/>
        <rFont val="Arial Tur"/>
        <charset val="162"/>
      </rPr>
      <t xml:space="preserve">
</t>
    </r>
    <r>
      <rPr>
        <i/>
        <sz val="11"/>
        <rFont val="Arial TUR"/>
        <charset val="162"/>
      </rPr>
      <t>General affairs</t>
    </r>
  </si>
  <si>
    <t>ÖZ ORMAN-İŞ SENDİKASI</t>
  </si>
  <si>
    <t>ÖZTÜM TEKSTİL İŞ SENDİKASI</t>
  </si>
  <si>
    <t>ÖZ BÜRO-İŞ SENDİKASI</t>
  </si>
  <si>
    <t>DAYANIŞMA İŞÇİ İSTİHDAM SENDİKASI</t>
  </si>
  <si>
    <t>TUR-İŞ SENDİKASI</t>
  </si>
  <si>
    <t>BAĞIMSIZ GÜVENLİK SEN</t>
  </si>
  <si>
    <t>TBS</t>
  </si>
  <si>
    <t>(Tüm Belediye ve Genel Hizmetler İşçileri Sendikası)</t>
  </si>
  <si>
    <r>
      <t xml:space="preserve">YAYIM  DÖNEMİ   </t>
    </r>
    <r>
      <rPr>
        <i/>
        <sz val="14"/>
        <rFont val="Arial"/>
        <family val="2"/>
        <charset val="162"/>
      </rPr>
      <t>PUBLICATION                                       PERIOD</t>
    </r>
  </si>
  <si>
    <r>
      <t xml:space="preserve">TOPLAM   </t>
    </r>
    <r>
      <rPr>
        <i/>
        <sz val="14"/>
        <rFont val="Arial"/>
        <family val="2"/>
        <charset val="162"/>
      </rPr>
      <t>TOTAL</t>
    </r>
  </si>
  <si>
    <r>
      <t xml:space="preserve">Yürürlük tarihleri  
</t>
    </r>
    <r>
      <rPr>
        <i/>
        <sz val="12"/>
        <color indexed="8"/>
        <rFont val="Arial"/>
        <family val="2"/>
        <charset val="162"/>
      </rPr>
      <t xml:space="preserve">Validity dates      </t>
    </r>
    <r>
      <rPr>
        <b/>
        <sz val="12"/>
        <color indexed="8"/>
        <rFont val="Arial"/>
        <family val="2"/>
        <charset val="162"/>
      </rPr>
      <t xml:space="preserve">                                                                                           </t>
    </r>
  </si>
  <si>
    <r>
      <t xml:space="preserve">Miktar (TL/Yıl)  
</t>
    </r>
    <r>
      <rPr>
        <i/>
        <sz val="12"/>
        <color indexed="8"/>
        <rFont val="Arial"/>
        <family val="2"/>
        <charset val="162"/>
      </rPr>
      <t xml:space="preserve">TL / Year      </t>
    </r>
    <r>
      <rPr>
        <b/>
        <sz val="12"/>
        <color indexed="8"/>
        <rFont val="Arial"/>
        <family val="2"/>
        <charset val="162"/>
      </rPr>
      <t xml:space="preserve">                                        </t>
    </r>
    <r>
      <rPr>
        <b/>
        <i/>
        <sz val="12"/>
        <color indexed="8"/>
        <rFont val="Times New Roman"/>
        <family val="1"/>
        <charset val="162"/>
      </rPr>
      <t xml:space="preserve"> </t>
    </r>
  </si>
  <si>
    <t>(*)</t>
  </si>
  <si>
    <t xml:space="preserve">            01.09.2015 - 31.12.2015</t>
  </si>
  <si>
    <r>
      <rPr>
        <b/>
        <sz val="12"/>
        <rFont val="Arial"/>
        <family val="2"/>
        <charset val="162"/>
      </rPr>
      <t>Grafik 1.1 Yıllık ortalama kıdem tazminatı tavanı değişim oranı (%)</t>
    </r>
    <r>
      <rPr>
        <sz val="12"/>
        <rFont val="Arial"/>
        <family val="2"/>
        <charset val="162"/>
      </rPr>
      <t xml:space="preserve">
</t>
    </r>
    <r>
      <rPr>
        <i/>
        <sz val="12"/>
        <rFont val="Arial"/>
        <family val="2"/>
        <charset val="162"/>
      </rPr>
      <t>Graph 1.1 The average annual change of severance pay ceiling</t>
    </r>
  </si>
  <si>
    <r>
      <rPr>
        <b/>
        <sz val="9"/>
        <rFont val="Arial"/>
        <family val="2"/>
      </rPr>
      <t xml:space="preserve">(**) 6356 sayılı Kanunun 3'üncü maddesine göre; birden fazla işkolunda faaliyet gösterebilen 5 Kamu işveren sendikası (TÜHİS, MİKSEN, MİS, YERELSEN ve SODEMSEN) sadece toplama  ilave edilmiştir. </t>
    </r>
    <r>
      <rPr>
        <sz val="9"/>
        <rFont val="Arial"/>
        <family val="2"/>
        <charset val="162"/>
      </rPr>
      <t xml:space="preserve">
</t>
    </r>
    <r>
      <rPr>
        <i/>
        <sz val="9"/>
        <rFont val="Arial"/>
        <family val="2"/>
        <charset val="162"/>
      </rPr>
      <t>Five public employers' associations (TÜHİS,MİKSEN, MİS, YERELSEN and SODEMSEN) which may operate in more than one economic activity under article 3 of Act No. 6356, respecting trades unions are shown only in total.</t>
    </r>
  </si>
  <si>
    <r>
      <t xml:space="preserve">Yayım Dönemi
</t>
    </r>
    <r>
      <rPr>
        <i/>
        <sz val="10"/>
        <rFont val="Arial"/>
        <family val="2"/>
        <charset val="162"/>
      </rPr>
      <t>Publication Period</t>
    </r>
  </si>
  <si>
    <r>
      <t xml:space="preserve">1.20 Resmi Gazete'de yayımlanan istatistiklerde yer alan İşçi, Üye Sayısı ve Sendikalaşma Oranı
    </t>
    </r>
    <r>
      <rPr>
        <i/>
        <sz val="10"/>
        <rFont val="Arial"/>
        <family val="2"/>
        <charset val="162"/>
      </rPr>
      <t xml:space="preserve">Workers, number of members and unionization rate reported in the statistics published in the Official Gazette         </t>
    </r>
    <r>
      <rPr>
        <sz val="10"/>
        <rFont val="Arial"/>
        <family val="2"/>
        <charset val="162"/>
      </rPr>
      <t xml:space="preserve">           </t>
    </r>
    <r>
      <rPr>
        <b/>
        <sz val="10"/>
        <rFont val="Arial"/>
        <family val="2"/>
        <charset val="162"/>
      </rPr>
      <t xml:space="preserve">                                                                                                                                                                                                                                                                                                
</t>
    </r>
  </si>
  <si>
    <t>1.21 Konfederasyonlara bağlı sendika ve üye sayıları</t>
  </si>
  <si>
    <r>
      <t xml:space="preserve">1.22 Resmi Gazete'de yayımlanan istatistiklerde yer alan  Konfederasyonlara Göre Sendika Dağılımı  ve Üye Sayısı
        </t>
    </r>
    <r>
      <rPr>
        <i/>
        <sz val="14"/>
        <rFont val="Arial"/>
        <family val="2"/>
        <charset val="162"/>
      </rPr>
      <t xml:space="preserve">Distribution of Trade Unions and Number of Members by Confederations reported in the statistics published in the Official Gazette </t>
    </r>
    <r>
      <rPr>
        <b/>
        <sz val="14"/>
        <rFont val="Arial"/>
        <family val="2"/>
        <charset val="162"/>
      </rPr>
      <t xml:space="preserve">                                                                                                                                                                                                                                                                                                                   
</t>
    </r>
  </si>
  <si>
    <r>
      <t xml:space="preserve">1.23 İşçi ve İşveren Sendikalarının işkollarına göre dağılımı
     </t>
    </r>
    <r>
      <rPr>
        <i/>
        <sz val="11"/>
        <rFont val="Arial"/>
        <family val="2"/>
        <charset val="162"/>
      </rPr>
      <t xml:space="preserve"> Trade unions and employers’ unions by economic activity</t>
    </r>
  </si>
  <si>
    <r>
      <t xml:space="preserve">1.24 Yıllara göre günlük ve aylık asgari ücretler
     </t>
    </r>
    <r>
      <rPr>
        <i/>
        <sz val="12"/>
        <rFont val="Arial"/>
        <family val="2"/>
        <charset val="162"/>
      </rPr>
      <t xml:space="preserve">  Daily and monthly minumum wages by years   </t>
    </r>
  </si>
  <si>
    <r>
      <t xml:space="preserve">1.25 Yıllara göre ortalama net, brüt asgari ücret ve asgari ücretin işverene maliyeti
       </t>
    </r>
    <r>
      <rPr>
        <i/>
        <sz val="11"/>
        <rFont val="Arial"/>
        <family val="2"/>
        <charset val="162"/>
      </rPr>
      <t>Net and gross minimum wage by years and the cost of minimum wage to the employer</t>
    </r>
  </si>
  <si>
    <r>
      <t xml:space="preserve">1.27  Kıdem tazminatı tavan miktarı
         </t>
    </r>
    <r>
      <rPr>
        <i/>
        <sz val="12"/>
        <color indexed="8"/>
        <rFont val="Arial"/>
        <family val="2"/>
        <charset val="162"/>
      </rPr>
      <t>The amount of severance pay ceiling</t>
    </r>
  </si>
  <si>
    <t>1.20 Resmi Gazete'de yayımlanan istatistiklerde yer alan İşçi, Üye Sayısı ve Sendikalaşma Oranı</t>
  </si>
  <si>
    <t xml:space="preserve">1.20 Workers, number of members and unionization rate reported in the statistics published in the Official Gazette    </t>
  </si>
  <si>
    <t>1.21 Members of trade unions by confederations</t>
  </si>
  <si>
    <t xml:space="preserve">1.22 Distribution of Trade Unions and Number of Members by Confederations reported in the statistics published in the Official Gazette </t>
  </si>
  <si>
    <t>1.22 Resmi Gazete'de yayımlanan istatistiklerde yer alan Konfederasyonlara Göre Sendika Dağılımı ve Üye Sayısı</t>
  </si>
  <si>
    <t>1.23 İşçi ve İşveren Sendikalarının işkollarına göre dağılımı</t>
  </si>
  <si>
    <t>1.23Trade unions and employers' unions by economic activity</t>
  </si>
  <si>
    <r>
      <rPr>
        <b/>
        <sz val="10"/>
        <rFont val="Arial"/>
        <family val="2"/>
        <charset val="162"/>
      </rPr>
      <t>Not: 6356 Sayılı Sendikalar ve Toplu İş Sözleşmesi Kanununun Geçici 1. Maddesine göre yönetim kurulu kararı ile faaliyet gösterecekleri işkolunu Bakanlığa bildirmeyen sendikalara istatistikte yer verilmemiştir.</t>
    </r>
    <r>
      <rPr>
        <sz val="10"/>
        <rFont val="Arial"/>
        <family val="2"/>
        <charset val="162"/>
      </rPr>
      <t xml:space="preserve">
Note:Trade Unions which do not inform Ministry about their branch of activity in which they will function determined by the executive board according to Provisional Article 1 of Law on Trade Unions and Collective Labour Agreements are not included to the statistics.</t>
    </r>
    <r>
      <rPr>
        <sz val="10"/>
        <color rgb="FFFF0000"/>
        <rFont val="Arial"/>
        <family val="2"/>
        <charset val="162"/>
      </rPr>
      <t xml:space="preserve"> </t>
    </r>
    <r>
      <rPr>
        <i/>
        <sz val="10"/>
        <color rgb="FFFF0000"/>
        <rFont val="Arial"/>
        <family val="2"/>
        <charset val="162"/>
      </rPr>
      <t xml:space="preserve"> </t>
    </r>
    <r>
      <rPr>
        <sz val="10"/>
        <color rgb="FFFF0000"/>
        <rFont val="Arial"/>
        <family val="2"/>
        <charset val="162"/>
      </rPr>
      <t xml:space="preserve">
</t>
    </r>
  </si>
  <si>
    <r>
      <rPr>
        <b/>
        <sz val="10"/>
        <rFont val="Arial"/>
        <family val="2"/>
        <charset val="162"/>
      </rPr>
      <t>Not: 6356 Sayılı Sendikalar ve Toplu İş Sözleşmesi Kanununun Geçici 1. Maddesine göre yönetim kurulu kararı ile faaliyet gösterecekleri işkolunu Bakanlığa bildirmeyen sendikalara istatistikte yer verilmemiştir.</t>
    </r>
    <r>
      <rPr>
        <sz val="10"/>
        <rFont val="Arial"/>
        <family val="2"/>
        <charset val="162"/>
      </rPr>
      <t xml:space="preserve">
</t>
    </r>
    <r>
      <rPr>
        <i/>
        <sz val="10"/>
        <rFont val="Arial"/>
        <family val="2"/>
        <charset val="162"/>
      </rPr>
      <t>Note: Trade Unions which do not inform Ministry about their branch of activity in which they will function determined by the executive board according to Provisional Article 1 of Law on Trade Unions and Collective Labour Agreements are not included to the statistics.</t>
    </r>
    <r>
      <rPr>
        <sz val="10"/>
        <color theme="1"/>
        <rFont val="Arial"/>
        <family val="2"/>
        <charset val="162"/>
      </rPr>
      <t xml:space="preserve">
</t>
    </r>
    <r>
      <rPr>
        <sz val="10"/>
        <rFont val="Arial"/>
        <family val="2"/>
        <charset val="162"/>
      </rPr>
      <t xml:space="preserve">
</t>
    </r>
  </si>
  <si>
    <t>1.5 Aylara göre imzalanan toplu iş sözleşmeleri, 2022</t>
  </si>
  <si>
    <t>1.5 Collective ggreements concluded by months, 2022</t>
  </si>
  <si>
    <t>1.6 İşkollarına göre imzalanan toplu iş sözleşmeleri, 2022</t>
  </si>
  <si>
    <t>1.6 Collective agreements concluded by economic activity, 2022</t>
  </si>
  <si>
    <t>1.7 İllere göre imzalanan toplu iş sözleşmeleri, 2022</t>
  </si>
  <si>
    <t>1.7 Collective agreements concluded by province, 2022</t>
  </si>
  <si>
    <t>1.9 Yüksek Hakem Kurulunca bağıtlanan toplu iş sözleşmeleri, 2020-2022</t>
  </si>
  <si>
    <t>1.9  Collective agreements concluded by The Supreme Arbitration Board, 2020-2022</t>
  </si>
  <si>
    <t>1.12 İşkollarına göre grev uygulamaları, 2022</t>
  </si>
  <si>
    <t>1.12 Strikes by economic activity, 2022</t>
  </si>
  <si>
    <t>1.13 İşkollarına ve sendikalara göre işçi ve sendikalı işçi sayıları, Ocak 2022</t>
  </si>
  <si>
    <t>1.13  Workers and members of trade unions by economic activity and trade union, January 2022</t>
  </si>
  <si>
    <t>1.14 İşkollarına göre işçi ve sendikalı işçi sayıları, Ocak 2022</t>
  </si>
  <si>
    <t>1.14  Workers and members of trade unions by economic activity, January 2022</t>
  </si>
  <si>
    <t>1.15 İllere ve Cinsiyete göre sendika üye sayısı, Ocak 2022</t>
  </si>
  <si>
    <t>1.15 Members of unions by province and sex, January 2022</t>
  </si>
  <si>
    <t>1.16 İşkollarına ve sendikalara göre işçi ve sendikalı işçi sayıları, Temmuz 2022</t>
  </si>
  <si>
    <t>1.16 Workers and members of trade unions by economic activity and trade union, July 2022</t>
  </si>
  <si>
    <t>1.17 İşkollarına göre işçi ve sendikalı işçi sayıları, Temmuz 2022</t>
  </si>
  <si>
    <t>1.17 Workers and members of trade unions by economic activity, July 2022</t>
  </si>
  <si>
    <t>1.18 İllere ve Cinsiyete göre sendika üye sayısı, Temmuz 2022</t>
  </si>
  <si>
    <t>1.18 Members of unions by province and sex, July 2022</t>
  </si>
  <si>
    <t>1.19 Cinsiyete göre işçi, üye sayısı ve sendikalaşma oranı, 2022</t>
  </si>
  <si>
    <t>1.19  Workers, number of members and unionization rate by sex, 2022</t>
  </si>
  <si>
    <t>1.26 Asgari Ücretin Net Hesabı ve İşverene Maliyeti (01.01.2022-31.12.2022)</t>
  </si>
  <si>
    <t>1.26Minimum wage net calculation and its cost to the employer (01.01.2022-31.12.2022)</t>
  </si>
  <si>
    <t xml:space="preserve">      Collective aggreements signed by months, 2022</t>
  </si>
  <si>
    <r>
      <t xml:space="preserve">1.6 İşkollarına göre imzalanan toplu iş sözleşmeleri, 2022
</t>
    </r>
    <r>
      <rPr>
        <i/>
        <sz val="14"/>
        <rFont val="Arial"/>
        <family val="2"/>
        <charset val="162"/>
      </rPr>
      <t xml:space="preserve">     Collective agreements signed by economic activity, 2022</t>
    </r>
  </si>
  <si>
    <r>
      <t xml:space="preserve">1.7 İllere göre imzalanan toplu iş sözleşmeleri, 2022
 </t>
    </r>
    <r>
      <rPr>
        <i/>
        <sz val="11"/>
        <rFont val="Arial"/>
        <family val="2"/>
        <charset val="162"/>
      </rPr>
      <t xml:space="preserve">    Collective agreements signed by province, 2022</t>
    </r>
  </si>
  <si>
    <r>
      <t xml:space="preserve">1.7 İllere göre imzalanan toplu iş sözleşmeleri, 2022 (devam)
    </t>
    </r>
    <r>
      <rPr>
        <i/>
        <sz val="11"/>
        <rFont val="Arial"/>
        <family val="2"/>
        <charset val="162"/>
      </rPr>
      <t xml:space="preserve"> Collective agreements concluded by province, 2022 (continued)</t>
    </r>
  </si>
  <si>
    <r>
      <rPr>
        <b/>
        <sz val="10"/>
        <rFont val="Arial"/>
        <family val="2"/>
        <charset val="162"/>
      </rPr>
      <t xml:space="preserve">Not: 2011, 2012, 2013, 2014, 2015, 2016, 2017,2018,2019,2020,2021 yılı bilgileri geriye dönük olarak revize edilmiştir.
</t>
    </r>
    <r>
      <rPr>
        <i/>
        <sz val="10"/>
        <rFont val="Arial"/>
        <family val="2"/>
        <charset val="162"/>
      </rPr>
      <t xml:space="preserve">Note:2011, 2012, 2013, 2014, 2015, 2016, 2017,2018, 2019,2020,2021 data has been revised retrospectively. </t>
    </r>
  </si>
  <si>
    <r>
      <t xml:space="preserve">1.12 İşkollarına göre grev ve lokavt uygulamaları, 2022
     </t>
    </r>
    <r>
      <rPr>
        <i/>
        <sz val="12"/>
        <rFont val="Arial"/>
        <family val="2"/>
        <charset val="162"/>
      </rPr>
      <t xml:space="preserve">  Strikes and Lockouts by economic activity, 2022</t>
    </r>
  </si>
  <si>
    <t>BİRLEŞİK TARIM ORMAN İŞÇİLERİ SENDİKASI</t>
  </si>
  <si>
    <t>LİDER TARIM ORMAN -İŞ</t>
  </si>
  <si>
    <t>( Tarım, Orman  Avcılık ve Balıkçılık İşçileri Sendikası)</t>
  </si>
  <si>
    <t>TÜM EMEK -İŞ</t>
  </si>
  <si>
    <t>TÜM GIDA-İŞ SENDİKASI</t>
  </si>
  <si>
    <t>BAĞIMSIZ ÖZGÜR GIDA İŞ</t>
  </si>
  <si>
    <r>
      <t xml:space="preserve">Madencilik ve Taş Ocakları
</t>
    </r>
    <r>
      <rPr>
        <i/>
        <sz val="11"/>
        <color indexed="8"/>
        <rFont val="Arial"/>
        <family val="2"/>
        <charset val="162"/>
      </rPr>
      <t>Mining and stone quarries</t>
    </r>
  </si>
  <si>
    <t>TÜM- PETROL-İŞ SENDİKASI</t>
  </si>
  <si>
    <t>(Tüm Petrol, Kimya, Lastik, Plastik ve İlaç İşçileri Sendikası)</t>
  </si>
  <si>
    <t>BADİS</t>
  </si>
  <si>
    <t>(Bağımsız Direnişçi İşçiler Sendikası)</t>
  </si>
  <si>
    <t>TEKSTİL-İŞ</t>
  </si>
  <si>
    <t xml:space="preserve">DETEKS-İŞ </t>
  </si>
  <si>
    <t>(Deri Dokuma Konfeksşyon ve Tekstil İşçileri Sendikası)</t>
  </si>
  <si>
    <t>TÜM AĞAÇ-İŞ SENDİKASI</t>
  </si>
  <si>
    <t>DEMOKRAT AĞAÇ İŞ SENDİKASI</t>
  </si>
  <si>
    <t>(Demokrat Ağaç, Kağıt, Mobilya ve Sunta İşçileri Sendikası)</t>
  </si>
  <si>
    <t>(T. Telekomünikasyon, Posta, Telgraf, Telefon, İletişim, Bilişim, Çağrı Merkezi, Radyo, Televizyon İşçileri ve Hizmetlileri Sendikası)</t>
  </si>
  <si>
    <t>(İletişim İşçileri Sendikası)</t>
  </si>
  <si>
    <t>(Öz Haber İletişim İşçileri Sendikası)</t>
  </si>
  <si>
    <t>POSTA-İŞ</t>
  </si>
  <si>
    <t>(Posta, Haberleşme, İletişim, Çağrı Merkezi İşçileri Sendikası)</t>
  </si>
  <si>
    <t>LİDER MEDYA-SEN</t>
  </si>
  <si>
    <t>(Basın, Yayın, Gazetecilik, Kağıt, Baskı ve Ambalaj İşçileri Sendikası)</t>
  </si>
  <si>
    <t>(Büro Ticaret Güzel Sanatlar  Kooperatifleri Çalışanları  İşçileri Send.)</t>
  </si>
  <si>
    <t>(Ticaret Kooperatif, Eğitim, Büro ve Güzel Sanatlar İşçileri Sendikası)</t>
  </si>
  <si>
    <t>(Mağaza ve Market İişçileri Sendikası)</t>
  </si>
  <si>
    <t xml:space="preserve">SAT-SEN </t>
  </si>
  <si>
    <t>(Satış ve Pazarlama Çalışanları Sendikası)</t>
  </si>
  <si>
    <t>ÖĞRETMENLER SENDİKASI</t>
  </si>
  <si>
    <t>(Özel Sektör Öğretmenleri Sendikası)</t>
  </si>
  <si>
    <t>TMGD-SEN</t>
  </si>
  <si>
    <t>(Tehlikelli Madde Güvenlik Danışmanları Sendikası)</t>
  </si>
  <si>
    <t xml:space="preserve">ÖNCÜ BÜRO-İŞ </t>
  </si>
  <si>
    <t>(Demokratik ve Katılımcı Büro İşçileri Sendikası)</t>
  </si>
  <si>
    <r>
      <t xml:space="preserve">1.13 İşkollarına ve sendikalara göre işçi ve sendikalı işçi sayıları,Ocak 2022 (devam)
      </t>
    </r>
    <r>
      <rPr>
        <sz val="11"/>
        <rFont val="Arial"/>
        <family val="2"/>
        <charset val="162"/>
      </rPr>
      <t xml:space="preserve"> </t>
    </r>
    <r>
      <rPr>
        <i/>
        <sz val="11"/>
        <rFont val="Arial"/>
        <family val="2"/>
        <charset val="162"/>
      </rPr>
      <t xml:space="preserve"> Workers and members of trades unions by economic activity and trade union, January 2022 (continued)</t>
    </r>
  </si>
  <si>
    <r>
      <t xml:space="preserve">1.13 İşkollarına ve sendikalara göre işçi ve sendikalı işçi sayıları, Ocak 2022
       </t>
    </r>
    <r>
      <rPr>
        <i/>
        <sz val="11"/>
        <rFont val="Arial"/>
        <family val="2"/>
        <charset val="162"/>
      </rPr>
      <t xml:space="preserve"> Workers and members of trades unions by economic activity and trade union, January 2022</t>
    </r>
  </si>
  <si>
    <t>(İzmir Toprak Beton Çimento ve Seramik İşçileri Sendikası)</t>
  </si>
  <si>
    <t>TÜRK METAL SENDİKASI</t>
  </si>
  <si>
    <t>TEK METAL-İŞ SENDİKASI</t>
  </si>
  <si>
    <t>TÜM METAL-İŞ SENDİKASI</t>
  </si>
  <si>
    <t>HÜR METAL-İŞ SENDİKASI</t>
  </si>
  <si>
    <t xml:space="preserve">MES-ED-SEN </t>
  </si>
  <si>
    <t>(Enerji Enerji Su Gaz ve Baraj İşçileri Sendikası)</t>
  </si>
  <si>
    <t>ÖZ TAŞIMA İŞ SENDİKASI</t>
  </si>
  <si>
    <t xml:space="preserve">TÜM TAŞIMA-İŞ </t>
  </si>
  <si>
    <t>(Motorlu Kurye, Kargo, Posta,Şoför, Hava Yolları ve Tüm Taşıma İşçileri Sendikası)</t>
  </si>
  <si>
    <t>(Hava Demiryolu Kara Taşımacılığı ve Kargo Kurye İşçileri Sendikası</t>
  </si>
  <si>
    <t>(Yeni Tüm Turizm Seyahat İşçileri Sendikası)</t>
  </si>
  <si>
    <t>(Karayolu Taşımacışık ve Emekçileri Sendikası)</t>
  </si>
  <si>
    <t xml:space="preserve">(Gemi Yapım ve Deniz Taşımacılığı, Ardiyecilik ve Antrepoculuk İşçileri Send.) </t>
  </si>
  <si>
    <t>TÜRKİYE SAĞLIK-İŞ</t>
  </si>
  <si>
    <t>Kamu ve Özel Sağlık Sosyal Hizmetleri İşçileri Sendikası)</t>
  </si>
  <si>
    <t>(Birleşmiş Sağlık ve Sosyal Hizmetleri İşçileri Sendikası)</t>
  </si>
  <si>
    <t>EMEK SAĞLIK-İŞ</t>
  </si>
  <si>
    <t xml:space="preserve">(Emek Sağlık ve Sosyal Hizmetleri İşçileri Sendikası </t>
  </si>
  <si>
    <t>TURÇASEN</t>
  </si>
  <si>
    <t>(Tüm Turizm İşSendikası)</t>
  </si>
  <si>
    <t>(Yurt, Otel, Konaklama, Lokanta, Eğlence ve Turizm İşçileri Sendikası)</t>
  </si>
  <si>
    <t>(Turizm Eğlence Konaklama ve Dinlenme Yerleri İşçileri Sendikası)</t>
  </si>
  <si>
    <t xml:space="preserve">ÖZ TURİZM SEN </t>
  </si>
  <si>
    <t>(Öz Turizm, Yurt, Konaklama, Yemek, Eğlence, Dinlenme Yerleri İşçileri Send.)</t>
  </si>
  <si>
    <t>GİS</t>
  </si>
  <si>
    <t>(Gökay Turizm Çalışanları Sendikası)</t>
  </si>
  <si>
    <t>RESTO-İŞ SEN</t>
  </si>
  <si>
    <t>(Restoran ve Otel İşçileri Sendikası)</t>
  </si>
  <si>
    <t>GÜVENLİK-KORUMA İŞ</t>
  </si>
  <si>
    <t>(Özel Güvenlik İşçileri Koruma Emekçi Sendikası)</t>
  </si>
  <si>
    <t>YENİ BELEDİYE -İŞ SENDİKASI</t>
  </si>
  <si>
    <t>ÖZ HİZMET İŞ SENDİKASI</t>
  </si>
  <si>
    <t>EGE-İS</t>
  </si>
  <si>
    <t>(Ege Giyim Sektörü, Gıda Sektörü, Turizm Gösteri Grupları, Animatörler, Düğün Organizasyon Sektöründe Çalışanları Genel İş Sendikası)</t>
  </si>
  <si>
    <t>GEN-SES-İZ</t>
  </si>
  <si>
    <t>(GEN-SES-İZ Sendikası)</t>
  </si>
  <si>
    <t>ÖZ BELEDİYE İŞ</t>
  </si>
  <si>
    <t>(Belediye ve Genel Hizmet İşçileri Sendikaı)</t>
  </si>
  <si>
    <t xml:space="preserve">İNC-İŞ </t>
  </si>
  <si>
    <t>(İncirlik Gıda Sektöründe Çalışanları Genel İş Sendikası)</t>
  </si>
  <si>
    <r>
      <t xml:space="preserve">1.14 İşkollarına  göre işçi ve sendikalı işçi sayıları, Ocak 2022
  </t>
    </r>
    <r>
      <rPr>
        <i/>
        <sz val="12"/>
        <rFont val="Arial"/>
        <family val="2"/>
        <charset val="162"/>
      </rPr>
      <t xml:space="preserve">  Workers and members of trades unions by economic activity, January 2022</t>
    </r>
  </si>
  <si>
    <r>
      <t xml:space="preserve">1.15 İllere ve Cinsiyete göre sendika üye sayısı, Ocak 2022
     </t>
    </r>
    <r>
      <rPr>
        <i/>
        <sz val="12"/>
        <rFont val="Arial"/>
        <family val="2"/>
        <charset val="162"/>
      </rPr>
      <t xml:space="preserve">   Member of union by province and sex, January 2022</t>
    </r>
  </si>
  <si>
    <r>
      <t xml:space="preserve">1.15 İllere ve Cinsiyete göre sendika üye sayısı, Ocak 2022 (devam)
       </t>
    </r>
    <r>
      <rPr>
        <i/>
        <sz val="12"/>
        <rFont val="Arial"/>
        <family val="2"/>
        <charset val="162"/>
      </rPr>
      <t xml:space="preserve"> Member of union by province and sex, January 2022 (continued)</t>
    </r>
  </si>
  <si>
    <r>
      <t xml:space="preserve">1.15 İllere ve Cinsiyete göre sendika üye sayısı, Ocak 2022 (devam)
   </t>
    </r>
    <r>
      <rPr>
        <i/>
        <sz val="12"/>
        <rFont val="Arial"/>
        <family val="2"/>
        <charset val="162"/>
      </rPr>
      <t xml:space="preserve">     Member of union by province and sex, January 2022 (continued)</t>
    </r>
  </si>
  <si>
    <r>
      <t xml:space="preserve">1.16 İşkollarına ve sendikalara göre işçi ve sendikalı işçi sayıları, Temmuz 2022
   </t>
    </r>
    <r>
      <rPr>
        <i/>
        <sz val="12"/>
        <rFont val="Arial"/>
        <family val="2"/>
        <charset val="162"/>
      </rPr>
      <t xml:space="preserve">     Workers and members of trades unions by economic activity and trade union, July 2022</t>
    </r>
  </si>
  <si>
    <r>
      <t xml:space="preserve">1.16 İşkollarına ve sendikalara göre işçi ve sendikalı işçi sayıları,Temmuz 2022 (devam)
      </t>
    </r>
    <r>
      <rPr>
        <i/>
        <sz val="12"/>
        <rFont val="Arial"/>
        <family val="2"/>
        <charset val="162"/>
      </rPr>
      <t xml:space="preserve">  Workers and members of trades unions by economic activity and trade union, July 2022 (continued)</t>
    </r>
  </si>
  <si>
    <t>(Türkiye Orman, Toprak, Su, Tarım ve Tarım Sanayii İşçileri Sendikası)</t>
  </si>
  <si>
    <t>TÜM EMEK-İŞ</t>
  </si>
  <si>
    <t>TEKGIDA-İŞ</t>
  </si>
  <si>
    <t>(Bağımsız Özgür Gıda Sanayi İşçileri Sendikası)</t>
  </si>
  <si>
    <t>( Maden İşçileri Sendikası)</t>
  </si>
  <si>
    <t>TÜM PETROL-İŞ SENDİKASI</t>
  </si>
  <si>
    <t>(Tüm Petrol, Kimya, Lastik, Plastik ve İlaç İşçileri  Sendikası)</t>
  </si>
  <si>
    <t>(Trikotaj, Örme, Boyama, Giyecek ve İplik Sanayi İşçileri Sendikası)</t>
  </si>
  <si>
    <t>BİRTEK-SEN</t>
  </si>
  <si>
    <t>(Birleşik Tekstil Dokuma ve Deri İşçileri Sendikası)</t>
  </si>
  <si>
    <t>(Türkiye Ağaç ve Kağıt Sanayi İşçileri Sendikası)</t>
  </si>
  <si>
    <t>(Ağaç,Sunta  Mobilya ve Kağıt Sanayi İşçileri Sendikası)</t>
  </si>
  <si>
    <t>(Yapım, Ağaç, Prefabrik Sanayi İşçileri Sendikası)</t>
  </si>
  <si>
    <t>( Tüm Kağıt ve Selüloz Sanayii İşçileri Sendikası)</t>
  </si>
  <si>
    <t>(Tüm Ağaç, Sunta, Mobilya ve Kağıt Sanayi İşçileri Sendikası)</t>
  </si>
  <si>
    <t>(Türkiye Telekomünikasyon, Posta, Telgraf, Telefon, Gsm, İnternet,İletişim, Bilişim, Çağrı Merkezi İşçileri ve Hizmetlileri Sendikası)</t>
  </si>
  <si>
    <t>(İletişim, Haberleşme, Posta ve Çağrı Merkezi İşçileri Sendikası)</t>
  </si>
  <si>
    <t>(Posta, Telefon ve Telekomünikasyon İşçileri Sendikası</t>
  </si>
  <si>
    <t>(Basın, Yayın,Gazetecilik, Kağıt, Baskı ve Ambalaj İşçileri Sendikası</t>
  </si>
  <si>
    <t>(Türkiye Kooperatif, Ticaret, Eğitim ve Büro İşçileri Sendikası)</t>
  </si>
  <si>
    <t>ÖZ BÜRO İŞ SENDİKASI</t>
  </si>
  <si>
    <t>Sinema, Reklam, Dizi ve Tv Programı Çalışanları Sendikası)</t>
  </si>
  <si>
    <t>(Eğitim, Büro, Ticaret, Kooperatif Ve Güzel Sanatlar İşçileri Sendikası)</t>
  </si>
  <si>
    <t>(Ticaret, Kooperatif, Eğitim, Büro ve Güzel Sanatlar İşçileri Sendikası)</t>
  </si>
  <si>
    <t>(Tüm İşçilerin Birlik Mücadele ve Dayışma Sendikası)</t>
  </si>
  <si>
    <t>Satış ve Pazarlama Çalışanları Sendikası)</t>
  </si>
  <si>
    <t>ÖĞRETMEN SENDİKASI</t>
  </si>
  <si>
    <t>TMGD -SEN</t>
  </si>
  <si>
    <t>(Tehlikeli Madde Güvenlik Danışmanları Sendikası)</t>
  </si>
  <si>
    <t>ÖNCÜ BÜRO-İŞ</t>
  </si>
  <si>
    <t>TÜRKİYE ÇİMSE-İŞ SENDİKASI</t>
  </si>
  <si>
    <t>(Türkiye Porselen, Çimento, Cam, Tuğla ve Toprak Sanayi İşçileri Sendikası)</t>
  </si>
  <si>
    <t>(Tüm Seramik, Çimento, Toprak ve Cam Sanayi İşçileri Sendikası)</t>
  </si>
  <si>
    <t>(Toprak, Çimento, Seramik ve Cam Sanayi İşçileri Sendikası)</t>
  </si>
  <si>
    <t>(İzmir, Toprak Beton Çimento ve Seramik İşçileri Sendikası)</t>
  </si>
  <si>
    <t>(Türkiye Metal, Çelik, Mühimmat, Makine, Metalden Mamül Eşya ve Oto.Montaj ve Yardımcı İşçileri Sendikası)</t>
  </si>
  <si>
    <t>(Demir, Çelik, Metal ve Oto Sanayi İşçileri Sendikası)</t>
  </si>
  <si>
    <t>(Tüm Metal,Demir, Çelik,  ve Otomotiv Sanayi İşçileri Sendikası)</t>
  </si>
  <si>
    <t>(Devrimci Yapı, İnşaat ve Yol İşçileri Sendikası)</t>
  </si>
  <si>
    <t>(Tüm Enerji Su,Gaz ve Baraj İşçileri Sendikası)</t>
  </si>
  <si>
    <t>TÜM ENERJİ SEN</t>
  </si>
  <si>
    <t>(Tüm Enerji, Elektrik, Su ve Gaz İşçileri Sendikası)</t>
  </si>
  <si>
    <t>ES İŞ</t>
  </si>
  <si>
    <t>(Elektrik, Enerji Su Gaz ve Baraj İşçileri Sendikası)</t>
  </si>
  <si>
    <t>(Türkiye Devrimci Kara, Hava, Demiryolu İşçileri Sendikası)</t>
  </si>
  <si>
    <t>(Yeni Tüm Turizm Seyehat İşçileri Sendikası)</t>
  </si>
  <si>
    <t>(Karayolu Taşımacılık ve Emekçileri Sendikası)</t>
  </si>
  <si>
    <t>(Türkiye Liman,Deniz,Fersane ve Depo İşçileri Sendikası)</t>
  </si>
  <si>
    <t>TÜRKİYE DOK, GEMİ-İŞ</t>
  </si>
  <si>
    <t xml:space="preserve">(Gemi Yapım ve Deniz Taşımacılığı, Ardiye ve Antrepoculuk İşçileri Sendikası) </t>
  </si>
  <si>
    <t>(Depo, Liman, Tersane ve Deniz İşçileri Sendikası)</t>
  </si>
  <si>
    <t>(Öz Sağlık ve Sosyal Hizmet İşçileri Sendikası)</t>
  </si>
  <si>
    <t>TÜM SAĞLIK-İŞ SENDİKASI</t>
  </si>
  <si>
    <t>(Tüm Sağlık İş Sendikası)</t>
  </si>
  <si>
    <t>(Yeni Sağlık ve Sosyal Hizmetler İşçileri Sendikası)</t>
  </si>
  <si>
    <t>SHS - İŞ</t>
  </si>
  <si>
    <t>(Çukurova Sosyal Hizmetler ve Sağlık Çalışanları Sendikasıı)</t>
  </si>
  <si>
    <t>BİR SAĞLIK - İŞ</t>
  </si>
  <si>
    <t>(Birleşmiş Sağlık ve Sosyal Hizmetler İşçileri Sendikası)</t>
  </si>
  <si>
    <t>LİDER SAĞLIK -İŞ</t>
  </si>
  <si>
    <t>EMEK SAĞLIK - İŞ</t>
  </si>
  <si>
    <t>(Emek Sağlık Ve Sosyal Hizmerler İşçileri Sendikası)</t>
  </si>
  <si>
    <t>TSGB-SEN</t>
  </si>
  <si>
    <t>(Tüm Sağlıkçıların Güç Birliği Sendikası)</t>
  </si>
  <si>
    <t>ÖNCÜ AİLE VE SAĞLIK-İŞ</t>
  </si>
  <si>
    <t>(Öncü Aile Sosyal Hizmetler ve Sağlık İşçileri Sendikası)</t>
  </si>
  <si>
    <t>(Türkiye Otel, Lokanta,Dinlenme Yerleri İşçileri Sendikası)</t>
  </si>
  <si>
    <r>
      <t>(Türkiye Otel, Lokanta ve Eğlence Yerleri İşçileri Sendikası</t>
    </r>
    <r>
      <rPr>
        <sz val="10"/>
        <color indexed="8"/>
        <rFont val="Arial"/>
        <family val="2"/>
        <charset val="162"/>
      </rPr>
      <t>)</t>
    </r>
  </si>
  <si>
    <t>TUR İŞ SENDİKASI</t>
  </si>
  <si>
    <t>Turizm, Otel, Restoran, Eğlence ve Spor İşçileri Sendikası)</t>
  </si>
  <si>
    <t>(Türkiye Harb Sanayii,Savunma ve Güvenlik Çalışanları Sendikası)</t>
  </si>
  <si>
    <t>(Öz-İş Öz Savunma ve Güvenlik İşçileri Sendikası)</t>
  </si>
  <si>
    <t>Ö.G.G-İŞ</t>
  </si>
  <si>
    <t>BİRLEŞİK GÜVENLİK SEN</t>
  </si>
  <si>
    <t>GÜVENLİK - KORUMA İŞ</t>
  </si>
  <si>
    <t>ÖNDER GÜVENLİK</t>
  </si>
  <si>
    <t>(Önder Güvenlik İşçileri Sendikası)</t>
  </si>
  <si>
    <t>(Konut İş Tüm Belediye ve Konut İşçileri Sendikası)</t>
  </si>
  <si>
    <t>HÜR BELEDİYE İŞ</t>
  </si>
  <si>
    <t>(Hür Belediye ve Genel Hizmet İşçileri Sendikası)</t>
  </si>
  <si>
    <t>YENİ BELEDİYE-İŞ SENDİKASI</t>
  </si>
  <si>
    <t>EGE-İŞ</t>
  </si>
  <si>
    <t>(Gen-Ses-İz İşçi Sendikası)</t>
  </si>
  <si>
    <t>(Belediye ve Genel Hizmet İşçileri Sendikası)</t>
  </si>
  <si>
    <t>İNC - İŞ</t>
  </si>
  <si>
    <t>ÇALIŞ - SEN</t>
  </si>
  <si>
    <t>(Yerelde Çalışan İşçiler Sendikası)</t>
  </si>
  <si>
    <r>
      <t xml:space="preserve">1.17 İşkollarına  göre işçi ve sendikalı işçi sayıları, Temmuz 2022
   </t>
    </r>
    <r>
      <rPr>
        <i/>
        <sz val="14"/>
        <rFont val="Arial"/>
        <family val="2"/>
        <charset val="162"/>
      </rPr>
      <t xml:space="preserve"> Workers and members of trades unions by economic activity, July 2022</t>
    </r>
  </si>
  <si>
    <r>
      <t xml:space="preserve">1.18 İllere ve Cinsiyete göre sendika üye sayısı, Temmuz 2022
       </t>
    </r>
    <r>
      <rPr>
        <i/>
        <sz val="10"/>
        <rFont val="Arial"/>
        <family val="2"/>
        <charset val="162"/>
      </rPr>
      <t xml:space="preserve"> Member of union by province and sex, July 2022</t>
    </r>
  </si>
  <si>
    <r>
      <t xml:space="preserve">1.18  İllere ve Cinsiyete göre sendika üye sayısı, Temmuz 2022 (devam)
      </t>
    </r>
    <r>
      <rPr>
        <i/>
        <sz val="10"/>
        <rFont val="Arial"/>
        <family val="2"/>
        <charset val="162"/>
      </rPr>
      <t xml:space="preserve">  Member of union by province and sex, July 2022 (continued)</t>
    </r>
  </si>
  <si>
    <r>
      <t xml:space="preserve">1.18 İllere ve Cinsiyete göre sendika üye sayısı, Temmuz 2022 (devam)
        </t>
    </r>
    <r>
      <rPr>
        <i/>
        <sz val="10"/>
        <rFont val="Arial"/>
        <family val="2"/>
        <charset val="162"/>
      </rPr>
      <t>Member of union by province and sex, July 2022 (continued)</t>
    </r>
  </si>
  <si>
    <r>
      <t xml:space="preserve">1.19 Cinsiyete göre işçi, üye sayısı ve sendikalaşma oranı, 2022
        </t>
    </r>
    <r>
      <rPr>
        <i/>
        <sz val="11"/>
        <rFont val="Arial TUR"/>
        <charset val="162"/>
      </rPr>
      <t>Workers, number of members and unionization rate by sex, 2022</t>
    </r>
  </si>
  <si>
    <t>OCAK 2022 JANUARY</t>
  </si>
  <si>
    <t xml:space="preserve">TEMMUZ  2022 JULY  </t>
  </si>
  <si>
    <t xml:space="preserve">TEMMUZ  2021 JULY  </t>
  </si>
  <si>
    <t xml:space="preserve">TEMMUZ  2020 JULY  </t>
  </si>
  <si>
    <t xml:space="preserve">TEMMUZ  2022  JULY  </t>
  </si>
  <si>
    <t>01.01.2022</t>
  </si>
  <si>
    <r>
      <t xml:space="preserve">1.26 Asgari Ücretin Net Hesabı ve İşverene Maliyeti (01.01.2022 - 30.06.2022)
  </t>
    </r>
    <r>
      <rPr>
        <i/>
        <sz val="12"/>
        <rFont val="Arial"/>
        <family val="2"/>
        <charset val="162"/>
      </rPr>
      <t xml:space="preserve"> Minimum wage net calculation and its cost to the employer (01.01.2022 - 30.06.2022)</t>
    </r>
  </si>
  <si>
    <r>
      <t xml:space="preserve">1.26 Asgari Ücretin Net Hesabı ve İşverene Maliyeti (01.07.2022 - 31.12.2022)
  </t>
    </r>
    <r>
      <rPr>
        <i/>
        <sz val="12"/>
        <rFont val="Arial"/>
        <family val="2"/>
        <charset val="162"/>
      </rPr>
      <t xml:space="preserve"> Minimum wage net calculation and its cost to the employer (01.07.2022 - 31.12.2022)</t>
    </r>
  </si>
  <si>
    <t>01.01.2022- 30.06.2022</t>
  </si>
  <si>
    <t>01.07.2022- 31.12.2022</t>
  </si>
  <si>
    <r>
      <t xml:space="preserve">Temmuz 2022
</t>
    </r>
    <r>
      <rPr>
        <i/>
        <sz val="10"/>
        <rFont val="Arial"/>
        <family val="2"/>
        <charset val="162"/>
      </rPr>
      <t>July 2022</t>
    </r>
  </si>
  <si>
    <r>
      <t xml:space="preserve">Ocak 2022
</t>
    </r>
    <r>
      <rPr>
        <i/>
        <sz val="10"/>
        <rFont val="Arial"/>
        <family val="2"/>
        <charset val="162"/>
      </rPr>
      <t>January 2022</t>
    </r>
  </si>
  <si>
    <r>
      <t xml:space="preserve">1.9 Yüksek Hakem Kurulunca sonuçlandırılan toplu iş sözleşmeleri, 2021-2022
      </t>
    </r>
    <r>
      <rPr>
        <i/>
        <sz val="12"/>
        <rFont val="Arial"/>
        <family val="2"/>
        <charset val="162"/>
      </rPr>
      <t>Collective agreements concluded by The Supreme Arbitration Board, 2021-2022</t>
    </r>
  </si>
  <si>
    <r>
      <rPr>
        <b/>
        <sz val="12"/>
        <rFont val="Arial"/>
        <family val="2"/>
        <charset val="162"/>
      </rPr>
      <t>Not: 2021 yılı bilgileri geriye dönük olarak revize edilmiştir.</t>
    </r>
    <r>
      <rPr>
        <sz val="12"/>
        <rFont val="Arial"/>
        <family val="2"/>
        <charset val="162"/>
      </rPr>
      <t xml:space="preserve">
</t>
    </r>
    <r>
      <rPr>
        <i/>
        <sz val="12"/>
        <rFont val="Arial"/>
        <family val="2"/>
        <charset val="162"/>
      </rPr>
      <t xml:space="preserve">Note:2021 data has been revised retrospectively. </t>
    </r>
  </si>
  <si>
    <r>
      <rPr>
        <b/>
        <sz val="12"/>
        <rFont val="Arial"/>
        <family val="2"/>
        <charset val="162"/>
      </rPr>
      <t xml:space="preserve">Not: 2012, 2013, 2014, 2015, 2016, 2017,2018,2019,2020,2021 yılı bilgileri geriye dönük olarak revize edilmiştir.
</t>
    </r>
    <r>
      <rPr>
        <i/>
        <sz val="12"/>
        <rFont val="Arial"/>
        <family val="2"/>
        <charset val="162"/>
      </rPr>
      <t xml:space="preserve">Note:2012, 2013, 2014, 2015, 2016, 2017,2018,2019,2020,2021 data has been revised retrospectively. </t>
    </r>
  </si>
  <si>
    <r>
      <rPr>
        <b/>
        <sz val="10"/>
        <rFont val="Arial"/>
        <family val="2"/>
        <charset val="162"/>
      </rPr>
      <t xml:space="preserve">Not:  2012, 2013, 2014, 2015, 2016, 2017,2018,2019,2020,2021 yılı bilgileri geriye dönük olarak revize edilmiştir.
</t>
    </r>
    <r>
      <rPr>
        <i/>
        <sz val="10"/>
        <rFont val="Arial"/>
        <family val="2"/>
        <charset val="162"/>
      </rPr>
      <t xml:space="preserve">Note: 2012, 2013, 2014, 2015, 2016, 2017,2018,2019,2020,2021  data has been revised retrospectively. </t>
    </r>
  </si>
  <si>
    <r>
      <rPr>
        <b/>
        <sz val="12"/>
        <rFont val="Arial"/>
        <family val="2"/>
        <charset val="162"/>
      </rPr>
      <t xml:space="preserve">Not: 2012, 2013, 2014, 2015, 2016, 2017,2018,2019,2020,2021 yılı bilgileri geriye dönük olarak revize edilmiştir.
</t>
    </r>
    <r>
      <rPr>
        <i/>
        <sz val="12"/>
        <rFont val="Arial"/>
        <family val="2"/>
        <charset val="162"/>
      </rPr>
      <t xml:space="preserve">Note: 2012, 2013, 2014, 2015, 2016, 2017,2018,2019,2020,2021 data has been revised retrospectively. </t>
    </r>
  </si>
  <si>
    <r>
      <rPr>
        <b/>
        <sz val="10"/>
        <rFont val="Arial"/>
        <family val="2"/>
        <charset val="162"/>
      </rPr>
      <t xml:space="preserve">Not: 2012, 2013, 2014, 2015, 2016, 2017,2018,2019,2020,2021  yılı bilgileri geriye dönük olarak revize edilmiştir.
</t>
    </r>
    <r>
      <rPr>
        <i/>
        <sz val="10"/>
        <rFont val="Arial"/>
        <family val="2"/>
        <charset val="162"/>
      </rPr>
      <t xml:space="preserve">Note:2012, 2013, 2014, 2015, 20163 2017,2018,2019,2020,2021 data has been revised retrospectively. </t>
    </r>
  </si>
  <si>
    <r>
      <rPr>
        <b/>
        <sz val="10"/>
        <rFont val="Arial"/>
        <family val="2"/>
        <charset val="162"/>
      </rPr>
      <t xml:space="preserve">Not:  2012, 2013, 2014, 2015, 2016, 2017,2018,2019,2020,2021 yılı bilgileri geriye dönük olarak revize edilmiştir.
</t>
    </r>
    <r>
      <rPr>
        <i/>
        <sz val="10"/>
        <rFont val="Arial"/>
        <family val="2"/>
        <charset val="162"/>
      </rPr>
      <t xml:space="preserve">Note:2012, 2013, 2014, 2015, 2016,2017,2018,2019,2020,2021 data has been revised retrospectively. </t>
    </r>
  </si>
  <si>
    <t>1.1 Yıllık ortalama kıdem tazminatı tavanı değişim oranı, 2012-2022</t>
  </si>
  <si>
    <t>1.1 Sektörlere göre yapılan yetki tespitleri, 2012-2022</t>
  </si>
  <si>
    <t>1.2 Sektörlere göre verilen yetki belgeleri, 2012-2022</t>
  </si>
  <si>
    <t>1.3 Sektörlere göre imzalanan toplu iş sözleşmeleri, 2012-2022</t>
  </si>
  <si>
    <t>1.4 İşyeri büyüklüklerine göre imzalanan toplu iş sözleşmeleri, 2012-2022</t>
  </si>
  <si>
    <t>1.8 Arabuluculuk çalışmaları, 2012-2022</t>
  </si>
  <si>
    <t>1.9 Yüksek Hakem Kurulunca bağıtlanan toplu iş sözleşmeleri, 2012-2012</t>
  </si>
  <si>
    <t>1.10 Yüksek Hakem Kurulunca bağıtlanan toplu iş sözleşmeleri 2012-2022</t>
  </si>
  <si>
    <t>1.11 Grev ve lokavt uygulamaları, 2012-2022</t>
  </si>
  <si>
    <t>1.24 Yıllara göre günlük ve aylık asgari ücretler, 2012-2022</t>
  </si>
  <si>
    <t>1.25Yıllara göre ortalama net, brüt asgari ücret ve asgari ücretin işverene maliyeti, 2012-2022</t>
  </si>
  <si>
    <t>1.27 Kıdem tazminatı tavan miktarı, 2012-2022</t>
  </si>
  <si>
    <t>1.1 The average annual change of severance pay ceiling, 2012-2022</t>
  </si>
  <si>
    <t>1.1 Determinations of competence issued by sector, 2012-2022</t>
  </si>
  <si>
    <t>1.2 Certificates of competency given by sector, 2012-2022</t>
  </si>
  <si>
    <t>1.3 Collective agreements signed by sector, 2012-2022</t>
  </si>
  <si>
    <t>1.4 Collective agreements concluded by work place size, 2012-2022</t>
  </si>
  <si>
    <t>1.8 Mediation activities, 2012-2022</t>
  </si>
  <si>
    <t>1.9 Collective agreements concluded by The Supreme Arbitration Board, 2012-2012</t>
  </si>
  <si>
    <t>1.10 Collective agreements concluded by the Supreme Arbitration Board, 2012-2022</t>
  </si>
  <si>
    <t>1.11 Strikes and lockouts, 2012-2022</t>
  </si>
  <si>
    <t>1.24 Daily and monthly minumum wages by years, 2012-2022</t>
  </si>
  <si>
    <t>1.25 Net and gross minimum wage by years and the cost of minimum wage to the employer, 2012-2022</t>
  </si>
  <si>
    <t>1.27  The amount of severance pay ceiling, 2012-2022</t>
  </si>
  <si>
    <r>
      <rPr>
        <b/>
        <sz val="10"/>
        <rFont val="Arial"/>
        <family val="2"/>
        <charset val="162"/>
      </rPr>
      <t xml:space="preserve">Not: 2012, 2013, 2014, 2015, 2016, 2017,2018, 2019,2020,2021  yılı bilgileri geriye dönük olarak revize edilmiştir.
</t>
    </r>
    <r>
      <rPr>
        <i/>
        <sz val="10"/>
        <rFont val="Arial"/>
        <family val="2"/>
        <charset val="162"/>
      </rPr>
      <t xml:space="preserve">Note: 2012, 2013, 2014, 2015, 2016, 2017, 2018, 2019,2020,2021 data has been revised retrospectively. </t>
    </r>
  </si>
  <si>
    <r>
      <t xml:space="preserve">       Grev uygulamaları, 2022
</t>
    </r>
    <r>
      <rPr>
        <i/>
        <sz val="12"/>
        <rFont val="Arial"/>
        <family val="2"/>
        <charset val="162"/>
      </rPr>
      <t xml:space="preserve">       Strikes applications, 2022</t>
    </r>
  </si>
  <si>
    <r>
      <rPr>
        <b/>
        <sz val="10"/>
        <rFont val="Arial Tur"/>
        <charset val="162"/>
      </rPr>
      <t>Genel İşler</t>
    </r>
    <r>
      <rPr>
        <sz val="10"/>
        <rFont val="Arial Tur"/>
        <charset val="162"/>
      </rPr>
      <t xml:space="preserve">
General affairs</t>
    </r>
  </si>
  <si>
    <r>
      <rPr>
        <b/>
        <sz val="11"/>
        <rFont val="Arial Tur"/>
        <charset val="162"/>
      </rPr>
      <t>Metal</t>
    </r>
    <r>
      <rPr>
        <sz val="11"/>
        <rFont val="Arial Tur"/>
        <charset val="162"/>
      </rPr>
      <t xml:space="preserve">
Metal</t>
    </r>
  </si>
  <si>
    <t>HÜR TEKSTİL-İŞ SENDİKASI</t>
  </si>
  <si>
    <t>ÖZ TOPRAK-İŞ SENDİKASI</t>
  </si>
  <si>
    <t>TÜM TURİZM İŞ SEND.</t>
  </si>
  <si>
    <t>(Turizm,Eğlence,Konaklama ve Dinlenme Yerleri İşçileri Send.)</t>
  </si>
  <si>
    <t>Yurt, Otel, Konaklama, Lokanta, Eğlence ve Turizm İşçileri Send.)</t>
  </si>
  <si>
    <r>
      <t xml:space="preserve">Sendikalaşma                     oranı (%)
</t>
    </r>
    <r>
      <rPr>
        <i/>
        <sz val="10"/>
        <rFont val="Arial"/>
        <family val="2"/>
        <charset val="162"/>
      </rPr>
      <t>Unionization rate</t>
    </r>
  </si>
  <si>
    <r>
      <rPr>
        <b/>
        <sz val="10"/>
        <rFont val="Arial"/>
        <family val="2"/>
        <charset val="162"/>
      </rPr>
      <t xml:space="preserve">Not: 2014  yılından itibaren asgari ücrette 16 yaş ayrımı kaldırılmıştır. </t>
    </r>
    <r>
      <rPr>
        <sz val="10"/>
        <rFont val="Arial"/>
        <family val="2"/>
        <charset val="162"/>
      </rPr>
      <t xml:space="preserve">
</t>
    </r>
    <r>
      <rPr>
        <i/>
        <sz val="10"/>
        <rFont val="Arial"/>
        <family val="2"/>
        <charset val="162"/>
      </rPr>
      <t>Note: 16 years of age discrimination has been removed in the minimum wage since 2014</t>
    </r>
    <r>
      <rPr>
        <sz val="10"/>
        <rFont val="Arial"/>
        <family val="2"/>
        <charset val="162"/>
      </rPr>
      <t>.</t>
    </r>
  </si>
  <si>
    <t>Sgk Primi % 15.5  (*)</t>
  </si>
  <si>
    <t xml:space="preserve">Net Asgari Ücret </t>
  </si>
  <si>
    <t xml:space="preserve">Not :
1- 28/01/2004 tarih ve 5083 Sayılı Türkiye Cumhuriyetinin Para Birmi Hakkında Kanunun 2. maddesi uyarınca; Türk Lirası değerlerin yeni Türk Lirasına dönüşüm işlemlerinin ve Yeni Türk Lirası cinsinden yapılan işlemlerin sonuçlarında ve ödeme aşamalarında yarım Kuruş ve üzerindeki değerler bir Yeni Kuruşa tamamlanır; yarım Yeni Kuruşun altındaki değerler dikkate alınmamıştır.
(*) 5510 sayılı Kanunun 81. maddesinin (ı) bendine göre, bentde belirtilen şartları sağlayan işverenlere, SGK primi işveren payında 5 puanlık indirim öngörüldüğünden hesaplamalar buna göre yapılmıştır. Gerekli şartları sağlamayan işverenler için, SGK primi işveren payı %20,5'dir. 6385 sayılı kanunun 9. maddesiyle yapılan düzenleme ile 01.09.2013 tarihinde itibaren geçerli olmak üzere 5510 sayılı kanunun 81.maddesi “Kısa vadeli sigorta kolları prim oranı, sigortalının prime esas kazancının %2’sidir." 
</t>
  </si>
  <si>
    <t>İşverene Toplam Maliyet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</si>
</sst>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00\ _₺_-;\-* #,##0.00\ _₺_-;_-* &quot;-&quot;??\ _₺_-;_-@_-"/>
    <numFmt numFmtId="165" formatCode="_(* #,##0.00_);_(* \(#,##0.00\);_(* &quot;-&quot;??_);_(@_)"/>
    <numFmt numFmtId="166" formatCode="_-* #,##0\ _T_L_-;\-* #,##0\ _T_L_-;_-* &quot;-&quot;\ _T_L_-;_-@_-"/>
    <numFmt numFmtId="167" formatCode="0.0"/>
    <numFmt numFmtId="168" formatCode="mmmm\ yyyy"/>
    <numFmt numFmtId="169" formatCode="_(* #,##0_);_(* \(#,##0\);_(* &quot;-&quot;??_);_(@_)"/>
    <numFmt numFmtId="170" formatCode="#,##0_ ;\-#,##0\ "/>
    <numFmt numFmtId="171" formatCode="_-* #,##0_-;\-* #,##0_-;_-* &quot;-&quot;??_-;_-@_-"/>
    <numFmt numFmtId="172" formatCode="#,##0;[Red]#,##0"/>
    <numFmt numFmtId="173" formatCode="#,##0.00;[Red]#,##0.00"/>
  </numFmts>
  <fonts count="116">
    <font>
      <sz val="10"/>
      <name val="Arial Tur"/>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Tur"/>
      <charset val="162"/>
    </font>
    <font>
      <sz val="10"/>
      <name val="Helv"/>
      <charset val="204"/>
    </font>
    <font>
      <sz val="10"/>
      <name val="Arial"/>
      <family val="2"/>
      <charset val="162"/>
    </font>
    <font>
      <sz val="8"/>
      <name val="Arial Tur"/>
      <charset val="162"/>
    </font>
    <font>
      <b/>
      <sz val="12"/>
      <name val="Arial"/>
      <family val="2"/>
      <charset val="162"/>
    </font>
    <font>
      <sz val="11"/>
      <name val="Arial"/>
      <family val="2"/>
      <charset val="162"/>
    </font>
    <font>
      <i/>
      <sz val="11"/>
      <color indexed="8"/>
      <name val="Arial"/>
      <family val="2"/>
      <charset val="162"/>
    </font>
    <font>
      <i/>
      <sz val="11"/>
      <name val="Arial"/>
      <family val="2"/>
      <charset val="162"/>
    </font>
    <font>
      <sz val="12"/>
      <name val="Arial"/>
      <family val="2"/>
      <charset val="162"/>
    </font>
    <font>
      <b/>
      <sz val="10"/>
      <name val="Arial Tur"/>
      <charset val="162"/>
    </font>
    <font>
      <i/>
      <sz val="10"/>
      <name val="Arial"/>
      <family val="2"/>
      <charset val="162"/>
    </font>
    <font>
      <i/>
      <sz val="12"/>
      <name val="Arial"/>
      <family val="2"/>
      <charset val="162"/>
    </font>
    <font>
      <b/>
      <sz val="8"/>
      <name val="Arial"/>
      <family val="2"/>
      <charset val="162"/>
    </font>
    <font>
      <sz val="8"/>
      <name val="Arial"/>
      <family val="2"/>
      <charset val="162"/>
    </font>
    <font>
      <sz val="9"/>
      <name val="Arial"/>
      <family val="2"/>
      <charset val="162"/>
    </font>
    <font>
      <b/>
      <sz val="10"/>
      <name val="Arial"/>
      <family val="2"/>
      <charset val="162"/>
    </font>
    <font>
      <b/>
      <sz val="9"/>
      <name val="Arial"/>
      <family val="2"/>
      <charset val="162"/>
    </font>
    <font>
      <i/>
      <sz val="9"/>
      <name val="Arial"/>
      <family val="2"/>
      <charset val="162"/>
    </font>
    <font>
      <b/>
      <sz val="10"/>
      <color indexed="8"/>
      <name val="Arial"/>
      <family val="2"/>
      <charset val="162"/>
    </font>
    <font>
      <sz val="10"/>
      <color indexed="8"/>
      <name val="Arial"/>
      <family val="2"/>
      <charset val="162"/>
    </font>
    <font>
      <b/>
      <sz val="11"/>
      <name val="Arial"/>
      <family val="2"/>
      <charset val="162"/>
    </font>
    <font>
      <b/>
      <i/>
      <sz val="11"/>
      <name val="Arial"/>
      <family val="2"/>
      <charset val="162"/>
    </font>
    <font>
      <sz val="11"/>
      <name val="Helv"/>
      <charset val="204"/>
    </font>
    <font>
      <b/>
      <sz val="11"/>
      <color indexed="8"/>
      <name val="Arial"/>
      <family val="2"/>
      <charset val="162"/>
    </font>
    <font>
      <b/>
      <sz val="16"/>
      <name val="Arial"/>
      <family val="2"/>
      <charset val="162"/>
    </font>
    <font>
      <sz val="11"/>
      <color indexed="8"/>
      <name val="Calibri"/>
      <family val="2"/>
      <charset val="162"/>
    </font>
    <font>
      <sz val="10"/>
      <name val="Arial"/>
      <family val="2"/>
      <charset val="162"/>
    </font>
    <font>
      <b/>
      <sz val="11"/>
      <name val="Arial Tur"/>
    </font>
    <font>
      <sz val="11"/>
      <name val="Arial Tur"/>
    </font>
    <font>
      <sz val="8"/>
      <name val="Arial"/>
      <family val="2"/>
      <charset val="162"/>
    </font>
    <font>
      <sz val="7"/>
      <name val="Arial"/>
      <family val="2"/>
      <charset val="162"/>
    </font>
    <font>
      <sz val="11"/>
      <name val="Arial Tur"/>
      <charset val="162"/>
    </font>
    <font>
      <i/>
      <sz val="8"/>
      <name val="Arial"/>
      <family val="2"/>
      <charset val="162"/>
    </font>
    <font>
      <sz val="10"/>
      <name val="Times New Roman"/>
      <family val="1"/>
      <charset val="162"/>
    </font>
    <font>
      <sz val="11"/>
      <color indexed="9"/>
      <name val="Arial"/>
      <family val="2"/>
      <charset val="162"/>
    </font>
    <font>
      <b/>
      <i/>
      <sz val="10"/>
      <name val="Arial"/>
      <family val="2"/>
      <charset val="162"/>
    </font>
    <font>
      <sz val="10"/>
      <name val="Arial Tur"/>
    </font>
    <font>
      <i/>
      <sz val="10"/>
      <name val="Arial Tur"/>
      <charset val="162"/>
    </font>
    <font>
      <i/>
      <sz val="9.5"/>
      <name val="Arial"/>
      <family val="2"/>
      <charset val="162"/>
    </font>
    <font>
      <i/>
      <sz val="11"/>
      <name val="Arial TUR"/>
      <charset val="162"/>
    </font>
    <font>
      <sz val="10"/>
      <name val="Arial"/>
      <family val="2"/>
      <charset val="162"/>
    </font>
    <font>
      <b/>
      <sz val="11"/>
      <name val="Arial Tur"/>
      <charset val="162"/>
    </font>
    <font>
      <sz val="11"/>
      <color indexed="8"/>
      <name val="Arial"/>
      <family val="2"/>
      <charset val="162"/>
    </font>
    <font>
      <sz val="11"/>
      <color theme="1"/>
      <name val="Calibri"/>
      <family val="2"/>
      <charset val="162"/>
      <scheme val="minor"/>
    </font>
    <font>
      <b/>
      <sz val="10"/>
      <color rgb="FF000000"/>
      <name val="Arial"/>
      <family val="2"/>
      <charset val="162"/>
    </font>
    <font>
      <sz val="10"/>
      <color rgb="FF000000"/>
      <name val="Arial"/>
      <family val="2"/>
      <charset val="162"/>
    </font>
    <font>
      <sz val="11"/>
      <color rgb="FF000000"/>
      <name val="Arial"/>
      <family val="2"/>
      <charset val="162"/>
    </font>
    <font>
      <b/>
      <sz val="11"/>
      <color rgb="FF000000"/>
      <name val="Arial"/>
      <family val="2"/>
      <charset val="162"/>
    </font>
    <font>
      <sz val="10"/>
      <color rgb="FFFF0000"/>
      <name val="Arial"/>
      <family val="2"/>
      <charset val="162"/>
    </font>
    <font>
      <u/>
      <sz val="10"/>
      <color indexed="12"/>
      <name val="Arial Tur"/>
      <charset val="162"/>
    </font>
    <font>
      <sz val="10"/>
      <color theme="1"/>
      <name val="Arial"/>
      <family val="2"/>
      <charset val="162"/>
    </font>
    <font>
      <sz val="11"/>
      <color theme="0"/>
      <name val="Arial"/>
      <family val="2"/>
      <charset val="162"/>
    </font>
    <font>
      <b/>
      <sz val="14"/>
      <name val="Arial"/>
      <family val="2"/>
      <charset val="162"/>
    </font>
    <font>
      <i/>
      <sz val="14"/>
      <name val="Arial"/>
      <family val="2"/>
      <charset val="162"/>
    </font>
    <font>
      <b/>
      <sz val="9"/>
      <name val="Arial"/>
      <family val="2"/>
    </font>
    <font>
      <sz val="9"/>
      <name val="Arial"/>
      <family val="2"/>
    </font>
    <font>
      <sz val="12"/>
      <color rgb="FFFF0000"/>
      <name val="Arial"/>
      <family val="2"/>
      <charset val="162"/>
    </font>
    <font>
      <b/>
      <sz val="12"/>
      <name val="Times New Roman"/>
      <family val="1"/>
      <charset val="162"/>
    </font>
    <font>
      <sz val="12"/>
      <name val="Times New Roman"/>
      <family val="1"/>
      <charset val="162"/>
    </font>
    <font>
      <b/>
      <sz val="12"/>
      <color rgb="FF000000"/>
      <name val="Times New Roman"/>
      <family val="1"/>
      <charset val="162"/>
    </font>
    <font>
      <sz val="12"/>
      <color rgb="FF000000"/>
      <name val="Times New Roman"/>
      <family val="1"/>
      <charset val="162"/>
    </font>
    <font>
      <sz val="12"/>
      <color rgb="FF212529"/>
      <name val="Times New Roman"/>
      <family val="1"/>
      <charset val="162"/>
    </font>
    <font>
      <b/>
      <sz val="12"/>
      <color rgb="FF212529"/>
      <name val="Times New Roman"/>
      <family val="1"/>
      <charset val="162"/>
    </font>
    <font>
      <sz val="12"/>
      <color rgb="FF202122"/>
      <name val="Times New Roman"/>
      <family val="1"/>
      <charset val="162"/>
    </font>
    <font>
      <sz val="12"/>
      <color theme="1"/>
      <name val="Times New Roman"/>
      <family val="1"/>
      <charset val="162"/>
    </font>
    <font>
      <b/>
      <i/>
      <sz val="12"/>
      <color rgb="FF212529"/>
      <name val="Times New Roman"/>
      <family val="1"/>
      <charset val="162"/>
    </font>
    <font>
      <i/>
      <sz val="12"/>
      <color rgb="FF212529"/>
      <name val="Times New Roman"/>
      <family val="1"/>
      <charset val="162"/>
    </font>
    <font>
      <b/>
      <i/>
      <sz val="12"/>
      <color rgb="FF000000"/>
      <name val="Times New Roman"/>
      <family val="1"/>
      <charset val="162"/>
    </font>
    <font>
      <i/>
      <sz val="12"/>
      <color rgb="FF000000"/>
      <name val="Times New Roman"/>
      <family val="1"/>
      <charset val="162"/>
    </font>
    <font>
      <i/>
      <sz val="12"/>
      <color theme="1"/>
      <name val="Times New Roman"/>
      <family val="1"/>
      <charset val="162"/>
    </font>
    <font>
      <b/>
      <sz val="11"/>
      <name val="Times New Roman"/>
      <family val="1"/>
      <charset val="162"/>
    </font>
    <font>
      <b/>
      <i/>
      <sz val="11"/>
      <name val="Times New Roman"/>
      <family val="1"/>
      <charset val="162"/>
    </font>
    <font>
      <i/>
      <sz val="11"/>
      <name val="Times New Roman"/>
      <family val="1"/>
      <charset val="162"/>
    </font>
    <font>
      <b/>
      <i/>
      <sz val="12"/>
      <name val="Times New Roman"/>
      <family val="1"/>
      <charset val="162"/>
    </font>
    <font>
      <i/>
      <sz val="12"/>
      <name val="Times New Roman"/>
      <family val="1"/>
      <charset val="162"/>
    </font>
    <font>
      <i/>
      <sz val="11"/>
      <color theme="1"/>
      <name val="Times New Roman"/>
      <family val="1"/>
      <charset val="162"/>
    </font>
    <font>
      <sz val="11"/>
      <name val="Times New Roman"/>
      <family val="1"/>
      <charset val="162"/>
    </font>
    <font>
      <b/>
      <sz val="11"/>
      <color theme="1"/>
      <name val="Times New Roman"/>
      <family val="1"/>
      <charset val="162"/>
    </font>
    <font>
      <sz val="11"/>
      <color indexed="8"/>
      <name val="Times New Roman"/>
      <family val="1"/>
      <charset val="162"/>
    </font>
    <font>
      <b/>
      <sz val="11"/>
      <color theme="1"/>
      <name val="Helv"/>
      <charset val="204"/>
    </font>
    <font>
      <b/>
      <i/>
      <sz val="11"/>
      <color theme="1"/>
      <name val="Times New Roman"/>
      <family val="1"/>
      <charset val="162"/>
    </font>
    <font>
      <b/>
      <sz val="12"/>
      <color theme="1"/>
      <name val="Times New Roman"/>
      <family val="1"/>
      <charset val="162"/>
    </font>
    <font>
      <b/>
      <i/>
      <sz val="12"/>
      <color theme="1"/>
      <name val="Times New Roman"/>
      <family val="1"/>
      <charset val="162"/>
    </font>
    <font>
      <b/>
      <i/>
      <sz val="10"/>
      <name val="Times New Roman"/>
      <family val="1"/>
      <charset val="162"/>
    </font>
    <font>
      <i/>
      <sz val="10"/>
      <name val="Times New Roman"/>
      <family val="1"/>
      <charset val="162"/>
    </font>
    <font>
      <sz val="12"/>
      <name val="Arial Tur"/>
      <charset val="162"/>
    </font>
    <font>
      <sz val="12"/>
      <color theme="1"/>
      <name val="Calibri"/>
      <family val="2"/>
      <charset val="162"/>
      <scheme val="minor"/>
    </font>
    <font>
      <b/>
      <sz val="13"/>
      <name val="Arial"/>
      <family val="2"/>
      <charset val="162"/>
    </font>
    <font>
      <i/>
      <sz val="13"/>
      <name val="Arial"/>
      <family val="2"/>
      <charset val="162"/>
    </font>
    <font>
      <sz val="13"/>
      <name val="Arial"/>
      <family val="2"/>
      <charset val="162"/>
    </font>
    <font>
      <sz val="14"/>
      <name val="Arial"/>
      <family val="2"/>
      <charset val="162"/>
    </font>
    <font>
      <sz val="14"/>
      <name val="Helv"/>
      <charset val="204"/>
    </font>
    <font>
      <sz val="12"/>
      <name val="Helv"/>
      <charset val="204"/>
    </font>
    <font>
      <b/>
      <i/>
      <sz val="14"/>
      <name val="Arial"/>
      <family val="2"/>
      <charset val="162"/>
    </font>
    <font>
      <sz val="11"/>
      <name val="Calibri"/>
      <family val="2"/>
      <charset val="162"/>
    </font>
    <font>
      <sz val="11"/>
      <name val="Calibri"/>
      <family val="2"/>
      <charset val="162"/>
    </font>
    <font>
      <b/>
      <sz val="11"/>
      <name val="Calibri"/>
      <family val="2"/>
      <charset val="162"/>
    </font>
    <font>
      <b/>
      <sz val="12"/>
      <color indexed="9"/>
      <name val="Arial"/>
      <family val="2"/>
      <charset val="162"/>
    </font>
    <font>
      <i/>
      <sz val="10"/>
      <color rgb="FFFF0000"/>
      <name val="Arial"/>
      <family val="2"/>
      <charset val="162"/>
    </font>
    <font>
      <sz val="16"/>
      <name val="Calibri"/>
      <family val="2"/>
      <charset val="162"/>
    </font>
    <font>
      <i/>
      <sz val="16"/>
      <name val="Arial"/>
      <family val="2"/>
      <charset val="162"/>
    </font>
    <font>
      <b/>
      <sz val="12"/>
      <color indexed="8"/>
      <name val="Arial"/>
      <family val="2"/>
      <charset val="162"/>
    </font>
    <font>
      <i/>
      <sz val="12"/>
      <color indexed="8"/>
      <name val="Arial"/>
      <family val="2"/>
      <charset val="162"/>
    </font>
    <font>
      <b/>
      <i/>
      <sz val="12"/>
      <color indexed="8"/>
      <name val="Times New Roman"/>
      <family val="1"/>
      <charset val="162"/>
    </font>
    <font>
      <sz val="12"/>
      <color rgb="FF000000"/>
      <name val="Arial"/>
      <family val="2"/>
      <charset val="162"/>
    </font>
    <font>
      <b/>
      <sz val="12"/>
      <color theme="1"/>
      <name val="Arial"/>
      <family val="2"/>
      <charset val="162"/>
    </font>
  </fonts>
  <fills count="10">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4D79B"/>
        <bgColor indexed="64"/>
      </patternFill>
    </fill>
  </fills>
  <borders count="87">
    <border>
      <left/>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hair">
        <color indexed="64"/>
      </top>
      <bottom style="double">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medium">
        <color indexed="64"/>
      </top>
      <bottom/>
      <diagonal/>
    </border>
  </borders>
  <cellStyleXfs count="34">
    <xf numFmtId="0" fontId="0" fillId="0" borderId="0"/>
    <xf numFmtId="0" fontId="11" fillId="0" borderId="0"/>
    <xf numFmtId="0" fontId="12" fillId="0" borderId="0"/>
    <xf numFmtId="0" fontId="12" fillId="0" borderId="0">
      <alignment wrapText="1"/>
    </xf>
    <xf numFmtId="0" fontId="46" fillId="0" borderId="0"/>
    <xf numFmtId="0" fontId="35" fillId="0" borderId="0"/>
    <xf numFmtId="0" fontId="50" fillId="0" borderId="0">
      <alignment vertical="center"/>
    </xf>
    <xf numFmtId="0" fontId="10" fillId="0" borderId="0"/>
    <xf numFmtId="0" fontId="53" fillId="0" borderId="0"/>
    <xf numFmtId="0" fontId="36" fillId="0" borderId="0">
      <alignment vertical="center"/>
    </xf>
    <xf numFmtId="0" fontId="10" fillId="0" borderId="0"/>
    <xf numFmtId="0" fontId="11" fillId="0" borderId="0"/>
    <xf numFmtId="0" fontId="36" fillId="0" borderId="0"/>
    <xf numFmtId="0" fontId="11" fillId="0" borderId="0"/>
    <xf numFmtId="0" fontId="36" fillId="0" borderId="0"/>
    <xf numFmtId="165" fontId="10" fillId="0" borderId="0" applyFont="0" applyFill="0" applyBorder="0" applyAlignment="0" applyProtection="0"/>
    <xf numFmtId="166" fontId="10" fillId="0" borderId="0" applyFont="0" applyFill="0" applyBorder="0" applyAlignment="0" applyProtection="0"/>
    <xf numFmtId="0" fontId="59" fillId="0" borderId="0" applyNumberFormat="0" applyFill="0" applyBorder="0" applyAlignment="0" applyProtection="0">
      <alignment vertical="top"/>
      <protection locked="0"/>
    </xf>
    <xf numFmtId="164" fontId="9" fillId="0" borderId="0" applyFont="0" applyFill="0" applyBorder="0" applyAlignment="0" applyProtection="0"/>
    <xf numFmtId="0" fontId="9" fillId="0" borderId="0"/>
    <xf numFmtId="0" fontId="8" fillId="0" borderId="0"/>
    <xf numFmtId="0" fontId="7" fillId="0" borderId="0"/>
    <xf numFmtId="0" fontId="6" fillId="0" borderId="0"/>
    <xf numFmtId="0" fontId="11" fillId="0" borderId="0"/>
    <xf numFmtId="0" fontId="5" fillId="0" borderId="0"/>
    <xf numFmtId="165" fontId="10" fillId="0" borderId="0" applyFont="0" applyFill="0" applyBorder="0" applyAlignment="0" applyProtection="0"/>
    <xf numFmtId="0" fontId="4" fillId="0" borderId="0"/>
    <xf numFmtId="0" fontId="12" fillId="0" borderId="0"/>
    <xf numFmtId="0" fontId="3" fillId="0" borderId="0"/>
    <xf numFmtId="164" fontId="3" fillId="0" borderId="0" applyFont="0" applyFill="0" applyBorder="0" applyAlignment="0" applyProtection="0"/>
    <xf numFmtId="0" fontId="2" fillId="0" borderId="0"/>
    <xf numFmtId="0" fontId="1" fillId="0" borderId="0"/>
    <xf numFmtId="0" fontId="104" fillId="0" borderId="0"/>
    <xf numFmtId="43" fontId="105" fillId="0" borderId="0" applyFont="0" applyFill="0" applyBorder="0" applyAlignment="0" applyProtection="0"/>
  </cellStyleXfs>
  <cellXfs count="1313">
    <xf numFmtId="0" fontId="0" fillId="0" borderId="0" xfId="0"/>
    <xf numFmtId="0" fontId="11" fillId="0" borderId="0" xfId="13"/>
    <xf numFmtId="0" fontId="12" fillId="0" borderId="0" xfId="13" applyFont="1"/>
    <xf numFmtId="0" fontId="30" fillId="0" borderId="0" xfId="13" applyFont="1"/>
    <xf numFmtId="0" fontId="38" fillId="0" borderId="0" xfId="13" applyFont="1"/>
    <xf numFmtId="0" fontId="31" fillId="0" borderId="0" xfId="13" applyFont="1"/>
    <xf numFmtId="0" fontId="32" fillId="0" borderId="0" xfId="13" applyFont="1"/>
    <xf numFmtId="0" fontId="25" fillId="0" borderId="0" xfId="13" applyFont="1" applyAlignment="1">
      <alignment horizontal="justify" vertical="top" wrapText="1"/>
    </xf>
    <xf numFmtId="0" fontId="11" fillId="0" borderId="0" xfId="13" applyAlignment="1">
      <alignment vertical="top"/>
    </xf>
    <xf numFmtId="0" fontId="30" fillId="0" borderId="0" xfId="13" applyFont="1" applyAlignment="1">
      <alignment vertical="center"/>
    </xf>
    <xf numFmtId="0" fontId="37" fillId="0" borderId="0" xfId="13" applyFont="1" applyAlignment="1">
      <alignment vertical="center"/>
    </xf>
    <xf numFmtId="0" fontId="27" fillId="0" borderId="0" xfId="13" applyFont="1" applyAlignment="1">
      <alignment horizontal="right" vertical="center"/>
    </xf>
    <xf numFmtId="0" fontId="43" fillId="0" borderId="0" xfId="13" applyFont="1" applyAlignment="1">
      <alignment horizontal="justify" vertical="center"/>
    </xf>
    <xf numFmtId="0" fontId="25" fillId="0" borderId="0" xfId="13" applyFont="1" applyAlignment="1">
      <alignment horizontal="justify" vertical="top"/>
    </xf>
    <xf numFmtId="0" fontId="12" fillId="0" borderId="0" xfId="13" applyFont="1" applyAlignment="1">
      <alignment vertical="top"/>
    </xf>
    <xf numFmtId="0" fontId="10" fillId="0" borderId="0" xfId="13" applyFont="1"/>
    <xf numFmtId="0" fontId="30" fillId="0" borderId="0" xfId="13" applyFont="1" applyAlignment="1">
      <alignment horizontal="left" vertical="center" wrapText="1"/>
    </xf>
    <xf numFmtId="0" fontId="30" fillId="4" borderId="7" xfId="13" applyFont="1" applyFill="1" applyBorder="1" applyAlignment="1">
      <alignment vertical="center" wrapText="1"/>
    </xf>
    <xf numFmtId="0" fontId="30" fillId="4" borderId="10" xfId="13" applyFont="1" applyFill="1" applyBorder="1" applyAlignment="1">
      <alignment vertical="center" wrapText="1"/>
    </xf>
    <xf numFmtId="0" fontId="30" fillId="4" borderId="13" xfId="13" applyFont="1" applyFill="1" applyBorder="1" applyAlignment="1">
      <alignment vertical="center" wrapText="1"/>
    </xf>
    <xf numFmtId="0" fontId="10" fillId="0" borderId="0" xfId="13" applyFont="1" applyAlignment="1">
      <alignment horizontal="center"/>
    </xf>
    <xf numFmtId="0" fontId="30" fillId="0" borderId="0" xfId="13" applyFont="1" applyAlignment="1">
      <alignment horizontal="center" vertical="center" wrapText="1"/>
    </xf>
    <xf numFmtId="3" fontId="15" fillId="0" borderId="8" xfId="13" applyNumberFormat="1" applyFont="1" applyBorder="1" applyAlignment="1">
      <alignment vertical="center" wrapText="1"/>
    </xf>
    <xf numFmtId="3" fontId="15" fillId="0" borderId="11" xfId="13" applyNumberFormat="1" applyFont="1" applyBorder="1" applyAlignment="1">
      <alignment vertical="center" wrapText="1"/>
    </xf>
    <xf numFmtId="0" fontId="10" fillId="0" borderId="0" xfId="13" applyFont="1" applyAlignment="1">
      <alignment textRotation="90"/>
    </xf>
    <xf numFmtId="0" fontId="12" fillId="0" borderId="0" xfId="13" applyFont="1" applyAlignment="1">
      <alignment vertical="center"/>
    </xf>
    <xf numFmtId="0" fontId="26" fillId="0" borderId="0" xfId="13" applyFont="1" applyAlignment="1">
      <alignment horizontal="center" vertical="center" wrapText="1"/>
    </xf>
    <xf numFmtId="0" fontId="24" fillId="0" borderId="0" xfId="13" applyFont="1" applyAlignment="1">
      <alignment horizontal="center" vertical="center" wrapText="1"/>
    </xf>
    <xf numFmtId="3" fontId="12" fillId="0" borderId="0" xfId="13" applyNumberFormat="1" applyFont="1" applyAlignment="1">
      <alignment horizontal="right" vertical="center"/>
    </xf>
    <xf numFmtId="3" fontId="25" fillId="0" borderId="0" xfId="13" applyNumberFormat="1" applyFont="1" applyAlignment="1">
      <alignment horizontal="right" vertical="center"/>
    </xf>
    <xf numFmtId="0" fontId="12" fillId="0" borderId="0" xfId="13" quotePrefix="1" applyFont="1" applyAlignment="1">
      <alignment horizontal="left" vertical="center"/>
    </xf>
    <xf numFmtId="0" fontId="12" fillId="0" borderId="0" xfId="13" applyFont="1" applyAlignment="1">
      <alignment horizontal="center" vertical="center"/>
    </xf>
    <xf numFmtId="0" fontId="40" fillId="0" borderId="0" xfId="13" applyFont="1" applyAlignment="1">
      <alignment vertical="center"/>
    </xf>
    <xf numFmtId="3" fontId="15" fillId="0" borderId="12" xfId="13" applyNumberFormat="1" applyFont="1" applyBorder="1" applyAlignment="1">
      <alignment vertical="center" wrapText="1"/>
    </xf>
    <xf numFmtId="0" fontId="36" fillId="0" borderId="0" xfId="14" applyAlignment="1">
      <alignment vertical="center" wrapText="1"/>
    </xf>
    <xf numFmtId="0" fontId="36" fillId="0" borderId="0" xfId="14" applyAlignment="1">
      <alignment horizontal="left" vertical="center" wrapText="1"/>
    </xf>
    <xf numFmtId="0" fontId="18" fillId="0" borderId="0" xfId="13" applyFont="1"/>
    <xf numFmtId="0" fontId="14" fillId="0" borderId="0" xfId="13" applyFont="1" applyAlignment="1">
      <alignment vertical="center"/>
    </xf>
    <xf numFmtId="0" fontId="14" fillId="0" borderId="0" xfId="13" applyFont="1" applyAlignment="1">
      <alignment horizontal="centerContinuous" vertical="center"/>
    </xf>
    <xf numFmtId="0" fontId="18" fillId="0" borderId="0" xfId="13" applyFont="1" applyAlignment="1">
      <alignment vertical="center"/>
    </xf>
    <xf numFmtId="0" fontId="11" fillId="0" borderId="0" xfId="13" applyAlignment="1">
      <alignment horizontal="center" vertical="center"/>
    </xf>
    <xf numFmtId="0" fontId="30" fillId="0" borderId="35" xfId="13" applyFont="1" applyBorder="1" applyAlignment="1">
      <alignment horizontal="left" vertical="center"/>
    </xf>
    <xf numFmtId="0" fontId="11" fillId="0" borderId="0" xfId="13" applyAlignment="1">
      <alignment vertical="center"/>
    </xf>
    <xf numFmtId="0" fontId="30" fillId="0" borderId="37" xfId="13" applyFont="1" applyBorder="1" applyAlignment="1">
      <alignment horizontal="left" vertical="center"/>
    </xf>
    <xf numFmtId="0" fontId="30" fillId="0" borderId="39" xfId="13" applyFont="1" applyBorder="1" applyAlignment="1">
      <alignment horizontal="left" vertical="center"/>
    </xf>
    <xf numFmtId="0" fontId="25" fillId="0" borderId="0" xfId="13" applyFont="1"/>
    <xf numFmtId="0" fontId="12" fillId="0" borderId="0" xfId="13" applyFont="1" applyAlignment="1">
      <alignment horizontal="left" vertical="center" wrapText="1"/>
    </xf>
    <xf numFmtId="0" fontId="12" fillId="0" borderId="0" xfId="13" applyFont="1" applyAlignment="1">
      <alignment vertical="center" wrapText="1"/>
    </xf>
    <xf numFmtId="0" fontId="37" fillId="2" borderId="0" xfId="13" applyFont="1" applyFill="1" applyAlignment="1">
      <alignment vertical="center" textRotation="180"/>
    </xf>
    <xf numFmtId="0" fontId="12" fillId="0" borderId="0" xfId="1" applyFont="1"/>
    <xf numFmtId="0" fontId="25" fillId="0" borderId="0" xfId="1" applyFont="1"/>
    <xf numFmtId="0" fontId="10" fillId="4" borderId="0" xfId="13" applyFont="1" applyFill="1"/>
    <xf numFmtId="0" fontId="37" fillId="4" borderId="0" xfId="13" applyFont="1" applyFill="1" applyAlignment="1">
      <alignment vertical="center"/>
    </xf>
    <xf numFmtId="0" fontId="18" fillId="0" borderId="0" xfId="11" applyFont="1" applyAlignment="1">
      <alignment vertical="center"/>
    </xf>
    <xf numFmtId="4" fontId="18" fillId="0" borderId="10" xfId="11" applyNumberFormat="1" applyFont="1" applyBorder="1" applyAlignment="1">
      <alignment horizontal="center" vertical="center"/>
    </xf>
    <xf numFmtId="4" fontId="18" fillId="0" borderId="11" xfId="11" applyNumberFormat="1" applyFont="1" applyBorder="1" applyAlignment="1">
      <alignment horizontal="center" vertical="center"/>
    </xf>
    <xf numFmtId="167" fontId="14" fillId="0" borderId="0" xfId="11" applyNumberFormat="1" applyFont="1" applyAlignment="1">
      <alignment horizontal="center" vertical="center"/>
    </xf>
    <xf numFmtId="0" fontId="14" fillId="0" borderId="0" xfId="11" applyFont="1" applyAlignment="1">
      <alignment horizontal="left" vertical="center" wrapText="1"/>
    </xf>
    <xf numFmtId="0" fontId="21" fillId="0" borderId="0" xfId="11" applyFont="1" applyAlignment="1">
      <alignment vertical="center" wrapText="1"/>
    </xf>
    <xf numFmtId="0" fontId="21" fillId="0" borderId="0" xfId="11" applyFont="1" applyAlignment="1">
      <alignment horizontal="center" vertical="center" wrapText="1"/>
    </xf>
    <xf numFmtId="0" fontId="18" fillId="0" borderId="0" xfId="9" applyFont="1" applyAlignment="1">
      <alignment horizontal="left" vertical="center"/>
    </xf>
    <xf numFmtId="0" fontId="18" fillId="0" borderId="0" xfId="9" applyFont="1">
      <alignment vertical="center"/>
    </xf>
    <xf numFmtId="0" fontId="18" fillId="0" borderId="0" xfId="9" applyFont="1" applyAlignment="1">
      <alignment horizontal="center" vertical="center"/>
    </xf>
    <xf numFmtId="2" fontId="18" fillId="0" borderId="0" xfId="9" applyNumberFormat="1" applyFont="1">
      <alignment vertical="center"/>
    </xf>
    <xf numFmtId="0" fontId="14" fillId="0" borderId="10" xfId="9" quotePrefix="1" applyFont="1" applyBorder="1" applyAlignment="1">
      <alignment horizontal="center" vertical="center"/>
    </xf>
    <xf numFmtId="0" fontId="32" fillId="0" borderId="0" xfId="11" applyFont="1" applyAlignment="1">
      <alignment vertical="center"/>
    </xf>
    <xf numFmtId="0" fontId="32" fillId="0" borderId="0" xfId="11" applyFont="1" applyAlignment="1">
      <alignment horizontal="center" vertical="center"/>
    </xf>
    <xf numFmtId="0" fontId="32" fillId="0" borderId="0" xfId="11" applyFont="1" applyAlignment="1">
      <alignment vertical="center" wrapText="1"/>
    </xf>
    <xf numFmtId="0" fontId="15" fillId="0" borderId="45" xfId="11" applyFont="1" applyBorder="1" applyAlignment="1">
      <alignment horizontal="center" vertical="center"/>
    </xf>
    <xf numFmtId="4" fontId="15" fillId="0" borderId="46" xfId="11" applyNumberFormat="1" applyFont="1" applyBorder="1" applyAlignment="1">
      <alignment horizontal="right" vertical="center"/>
    </xf>
    <xf numFmtId="0" fontId="15" fillId="0" borderId="37" xfId="11" applyFont="1" applyBorder="1" applyAlignment="1">
      <alignment vertical="center"/>
    </xf>
    <xf numFmtId="0" fontId="15" fillId="0" borderId="0" xfId="11" applyFont="1" applyAlignment="1">
      <alignment vertical="center"/>
    </xf>
    <xf numFmtId="0" fontId="15" fillId="0" borderId="0" xfId="11" applyFont="1" applyAlignment="1">
      <alignment horizontal="center" vertical="center"/>
    </xf>
    <xf numFmtId="0" fontId="24" fillId="0" borderId="0" xfId="1" applyFont="1"/>
    <xf numFmtId="0" fontId="12" fillId="0" borderId="0" xfId="0" applyFont="1"/>
    <xf numFmtId="0" fontId="12" fillId="2" borderId="0" xfId="13" applyFont="1" applyFill="1" applyAlignment="1">
      <alignment vertical="center"/>
    </xf>
    <xf numFmtId="0" fontId="45" fillId="0" borderId="0" xfId="13" applyFont="1" applyAlignment="1">
      <alignment horizontal="justify" vertical="top" wrapText="1"/>
    </xf>
    <xf numFmtId="3" fontId="15" fillId="0" borderId="9" xfId="13" applyNumberFormat="1" applyFont="1" applyBorder="1" applyAlignment="1">
      <alignment vertical="center" wrapText="1"/>
    </xf>
    <xf numFmtId="0" fontId="30" fillId="0" borderId="41" xfId="1" applyFont="1" applyBorder="1" applyAlignment="1">
      <alignment horizontal="left" vertical="center" wrapText="1"/>
    </xf>
    <xf numFmtId="0" fontId="30" fillId="0" borderId="31" xfId="1" applyFont="1" applyBorder="1" applyAlignment="1">
      <alignment horizontal="left" vertical="center" wrapText="1"/>
    </xf>
    <xf numFmtId="0" fontId="30" fillId="0" borderId="30" xfId="1" applyFont="1" applyBorder="1" applyAlignment="1">
      <alignment horizontal="left" vertical="center" wrapText="1"/>
    </xf>
    <xf numFmtId="14" fontId="18" fillId="0" borderId="41" xfId="11" applyNumberFormat="1" applyFont="1" applyBorder="1" applyAlignment="1">
      <alignment horizontal="center" vertical="center"/>
    </xf>
    <xf numFmtId="0" fontId="30" fillId="0" borderId="0" xfId="10" applyFont="1" applyAlignment="1">
      <alignment horizontal="center" vertical="center" wrapText="1"/>
    </xf>
    <xf numFmtId="167" fontId="15" fillId="0" borderId="0" xfId="11" applyNumberFormat="1" applyFont="1" applyAlignment="1">
      <alignment vertical="center"/>
    </xf>
    <xf numFmtId="0" fontId="18" fillId="0" borderId="0" xfId="0" applyFont="1"/>
    <xf numFmtId="0" fontId="21" fillId="0" borderId="0" xfId="0" applyFont="1" applyAlignment="1">
      <alignment horizontal="center" vertical="top" wrapText="1"/>
    </xf>
    <xf numFmtId="0" fontId="15" fillId="0" borderId="0" xfId="0" applyFont="1"/>
    <xf numFmtId="0" fontId="12" fillId="0" borderId="0" xfId="11"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40" fillId="0" borderId="0" xfId="0" applyFont="1" applyAlignment="1">
      <alignment vertical="center"/>
    </xf>
    <xf numFmtId="0" fontId="12" fillId="0" borderId="0" xfId="13" applyFont="1" applyAlignment="1">
      <alignment wrapText="1"/>
    </xf>
    <xf numFmtId="0" fontId="25" fillId="0" borderId="0" xfId="0" applyFont="1"/>
    <xf numFmtId="0" fontId="12" fillId="0" borderId="0" xfId="0" applyFont="1" applyAlignment="1">
      <alignment vertical="center" wrapText="1"/>
    </xf>
    <xf numFmtId="0" fontId="30" fillId="0" borderId="0" xfId="11" applyFont="1" applyAlignment="1">
      <alignment horizontal="center" vertical="center" wrapText="1"/>
    </xf>
    <xf numFmtId="4" fontId="18" fillId="0" borderId="11" xfId="9" applyNumberFormat="1" applyFont="1" applyBorder="1" applyAlignment="1">
      <alignment horizontal="right" vertical="center" indent="1"/>
    </xf>
    <xf numFmtId="4" fontId="18" fillId="0" borderId="12" xfId="9" applyNumberFormat="1" applyFont="1" applyBorder="1" applyAlignment="1">
      <alignment horizontal="right" vertical="center" indent="1"/>
    </xf>
    <xf numFmtId="4" fontId="18" fillId="0" borderId="0" xfId="9" applyNumberFormat="1" applyFont="1" applyAlignment="1">
      <alignment horizontal="right" vertical="center" indent="1"/>
    </xf>
    <xf numFmtId="4" fontId="18" fillId="0" borderId="10" xfId="9" applyNumberFormat="1" applyFont="1" applyBorder="1" applyAlignment="1">
      <alignment horizontal="right" vertical="center" indent="1"/>
    </xf>
    <xf numFmtId="2" fontId="18" fillId="0" borderId="12" xfId="9" applyNumberFormat="1" applyFont="1" applyBorder="1" applyAlignment="1">
      <alignment horizontal="right" vertical="center" indent="1"/>
    </xf>
    <xf numFmtId="3" fontId="12" fillId="0" borderId="0" xfId="13" applyNumberFormat="1" applyFont="1" applyAlignment="1">
      <alignment vertical="center"/>
    </xf>
    <xf numFmtId="3" fontId="12" fillId="0" borderId="0" xfId="13" applyNumberFormat="1" applyFont="1" applyAlignment="1">
      <alignment horizontal="center" vertical="center"/>
    </xf>
    <xf numFmtId="3" fontId="23" fillId="0" borderId="0" xfId="13" applyNumberFormat="1" applyFont="1" applyAlignment="1">
      <alignment horizontal="left" vertical="center" wrapText="1"/>
    </xf>
    <xf numFmtId="17" fontId="12" fillId="0" borderId="0" xfId="13" applyNumberFormat="1" applyFont="1" applyAlignment="1">
      <alignment wrapText="1"/>
    </xf>
    <xf numFmtId="0" fontId="48" fillId="0" borderId="0" xfId="13" applyFont="1"/>
    <xf numFmtId="0" fontId="25" fillId="0" borderId="0" xfId="13" applyFont="1" applyAlignment="1">
      <alignment horizontal="justify" vertical="center" wrapText="1"/>
    </xf>
    <xf numFmtId="0" fontId="45" fillId="0" borderId="0" xfId="13" applyFont="1" applyAlignment="1">
      <alignment horizontal="justify" vertical="top"/>
    </xf>
    <xf numFmtId="0" fontId="20" fillId="0" borderId="0" xfId="13" applyFont="1"/>
    <xf numFmtId="0" fontId="45" fillId="0" borderId="0" xfId="13" applyFont="1"/>
    <xf numFmtId="0" fontId="45" fillId="0" borderId="0" xfId="0" applyFont="1"/>
    <xf numFmtId="0" fontId="20" fillId="0" borderId="0" xfId="0" applyFont="1" applyAlignment="1">
      <alignment vertical="center" wrapText="1"/>
    </xf>
    <xf numFmtId="0" fontId="20" fillId="0" borderId="0" xfId="0" applyFont="1"/>
    <xf numFmtId="0" fontId="20" fillId="0" borderId="0" xfId="13" applyFont="1" applyAlignment="1">
      <alignment vertical="center" wrapText="1"/>
    </xf>
    <xf numFmtId="0" fontId="20" fillId="0" borderId="0" xfId="13" applyFont="1" applyAlignment="1">
      <alignment wrapText="1"/>
    </xf>
    <xf numFmtId="4" fontId="18" fillId="0" borderId="18" xfId="11" applyNumberFormat="1" applyFont="1" applyBorder="1" applyAlignment="1">
      <alignment horizontal="center" vertical="center"/>
    </xf>
    <xf numFmtId="4" fontId="18" fillId="0" borderId="19" xfId="11" applyNumberFormat="1" applyFont="1" applyBorder="1" applyAlignment="1">
      <alignment horizontal="center" vertical="center"/>
    </xf>
    <xf numFmtId="167" fontId="14" fillId="0" borderId="20" xfId="11" applyNumberFormat="1" applyFont="1" applyBorder="1" applyAlignment="1">
      <alignment horizontal="center" vertical="center"/>
    </xf>
    <xf numFmtId="0" fontId="30" fillId="0" borderId="0" xfId="11" applyFont="1" applyAlignment="1">
      <alignment vertical="center"/>
    </xf>
    <xf numFmtId="3" fontId="15" fillId="0" borderId="0" xfId="0" applyNumberFormat="1" applyFont="1" applyAlignment="1">
      <alignment horizontal="right" vertical="center"/>
    </xf>
    <xf numFmtId="0" fontId="30" fillId="0" borderId="30" xfId="13" applyFont="1" applyBorder="1" applyAlignment="1">
      <alignment horizontal="left" vertical="center"/>
    </xf>
    <xf numFmtId="0" fontId="30" fillId="0" borderId="41" xfId="13" applyFont="1" applyBorder="1" applyAlignment="1">
      <alignment horizontal="left" vertical="center"/>
    </xf>
    <xf numFmtId="0" fontId="30" fillId="0" borderId="31" xfId="13" applyFont="1" applyBorder="1" applyAlignment="1">
      <alignment horizontal="left" vertical="center"/>
    </xf>
    <xf numFmtId="0" fontId="30" fillId="2" borderId="30" xfId="13" applyFont="1" applyFill="1" applyBorder="1" applyAlignment="1">
      <alignment horizontal="left" vertical="center"/>
    </xf>
    <xf numFmtId="0" fontId="30" fillId="2" borderId="41" xfId="13" applyFont="1" applyFill="1" applyBorder="1" applyAlignment="1">
      <alignment horizontal="left" vertical="center"/>
    </xf>
    <xf numFmtId="0" fontId="30" fillId="2" borderId="31" xfId="13" applyFont="1" applyFill="1" applyBorder="1" applyAlignment="1">
      <alignment horizontal="left" vertical="center"/>
    </xf>
    <xf numFmtId="0" fontId="12" fillId="0" borderId="0" xfId="1" applyFont="1" applyAlignment="1">
      <alignment horizontal="center"/>
    </xf>
    <xf numFmtId="0" fontId="12" fillId="0" borderId="43" xfId="1" applyFont="1" applyBorder="1"/>
    <xf numFmtId="3" fontId="18" fillId="2" borderId="58" xfId="13" applyNumberFormat="1" applyFont="1" applyFill="1" applyBorder="1" applyAlignment="1">
      <alignment horizontal="right" vertical="center" indent="1"/>
    </xf>
    <xf numFmtId="3" fontId="18" fillId="2" borderId="41" xfId="13" applyNumberFormat="1" applyFont="1" applyFill="1" applyBorder="1" applyAlignment="1">
      <alignment horizontal="right" vertical="center" indent="1"/>
    </xf>
    <xf numFmtId="3" fontId="14" fillId="2" borderId="31" xfId="13" applyNumberFormat="1" applyFont="1" applyFill="1" applyBorder="1" applyAlignment="1">
      <alignment horizontal="right" vertical="center" indent="1"/>
    </xf>
    <xf numFmtId="3" fontId="30" fillId="0" borderId="14" xfId="13" applyNumberFormat="1" applyFont="1" applyBorder="1" applyAlignment="1">
      <alignment vertical="center" wrapText="1"/>
    </xf>
    <xf numFmtId="3" fontId="30" fillId="0" borderId="15" xfId="13" applyNumberFormat="1" applyFont="1" applyBorder="1" applyAlignment="1">
      <alignment vertical="center" wrapText="1"/>
    </xf>
    <xf numFmtId="0" fontId="0" fillId="0" borderId="0" xfId="13" applyFont="1"/>
    <xf numFmtId="0" fontId="30" fillId="2" borderId="16" xfId="13" applyFont="1" applyFill="1" applyBorder="1" applyAlignment="1">
      <alignment horizontal="center" vertical="center" wrapText="1"/>
    </xf>
    <xf numFmtId="3" fontId="18" fillId="0" borderId="30" xfId="13" applyNumberFormat="1" applyFont="1" applyBorder="1" applyAlignment="1">
      <alignment horizontal="right" vertical="center" indent="1"/>
    </xf>
    <xf numFmtId="3" fontId="18" fillId="0" borderId="41" xfId="13" applyNumberFormat="1" applyFont="1" applyBorder="1" applyAlignment="1">
      <alignment horizontal="right" vertical="center" indent="1"/>
    </xf>
    <xf numFmtId="3" fontId="14" fillId="0" borderId="31" xfId="13" applyNumberFormat="1" applyFont="1" applyBorder="1" applyAlignment="1">
      <alignment horizontal="right" vertical="center" indent="1"/>
    </xf>
    <xf numFmtId="3" fontId="18" fillId="0" borderId="58" xfId="13" applyNumberFormat="1" applyFont="1" applyBorder="1" applyAlignment="1">
      <alignment horizontal="right" vertical="center" indent="1"/>
    </xf>
    <xf numFmtId="3" fontId="18" fillId="2" borderId="30" xfId="13" applyNumberFormat="1" applyFont="1" applyFill="1" applyBorder="1" applyAlignment="1">
      <alignment horizontal="right" vertical="center" indent="1"/>
    </xf>
    <xf numFmtId="3" fontId="18" fillId="5" borderId="30" xfId="13" applyNumberFormat="1" applyFont="1" applyFill="1" applyBorder="1" applyAlignment="1">
      <alignment horizontal="right" vertical="center" indent="1"/>
    </xf>
    <xf numFmtId="3" fontId="18" fillId="5" borderId="41" xfId="13" applyNumberFormat="1" applyFont="1" applyFill="1" applyBorder="1" applyAlignment="1">
      <alignment horizontal="right" vertical="center" indent="1"/>
    </xf>
    <xf numFmtId="3" fontId="14" fillId="5" borderId="31" xfId="13" applyNumberFormat="1" applyFont="1" applyFill="1" applyBorder="1" applyAlignment="1">
      <alignment horizontal="right" vertical="center" indent="1"/>
    </xf>
    <xf numFmtId="3" fontId="18" fillId="5" borderId="58" xfId="13" applyNumberFormat="1" applyFont="1" applyFill="1" applyBorder="1" applyAlignment="1">
      <alignment horizontal="right" vertical="center" indent="1"/>
    </xf>
    <xf numFmtId="0" fontId="12" fillId="0" borderId="0" xfId="7" applyFont="1"/>
    <xf numFmtId="0" fontId="25" fillId="0" borderId="0" xfId="7" applyFont="1"/>
    <xf numFmtId="3" fontId="12" fillId="0" borderId="0" xfId="7" applyNumberFormat="1" applyFont="1" applyAlignment="1">
      <alignment vertical="center"/>
    </xf>
    <xf numFmtId="0" fontId="12" fillId="0" borderId="0" xfId="7" applyFont="1" applyAlignment="1">
      <alignment horizontal="right" vertical="center" indent="2"/>
    </xf>
    <xf numFmtId="0" fontId="54" fillId="0" borderId="26" xfId="7" applyFont="1" applyBorder="1" applyAlignment="1">
      <alignment vertical="center" wrapText="1"/>
    </xf>
    <xf numFmtId="0" fontId="55" fillId="0" borderId="19" xfId="7" applyFont="1" applyBorder="1" applyAlignment="1">
      <alignment vertical="center" wrapText="1"/>
    </xf>
    <xf numFmtId="0" fontId="54" fillId="0" borderId="50" xfId="7" applyFont="1" applyBorder="1" applyAlignment="1">
      <alignment vertical="center" wrapText="1"/>
    </xf>
    <xf numFmtId="0" fontId="55" fillId="0" borderId="26" xfId="7" applyFont="1" applyBorder="1" applyAlignment="1">
      <alignment vertical="center" wrapText="1"/>
    </xf>
    <xf numFmtId="0" fontId="54" fillId="0" borderId="22" xfId="7" applyFont="1" applyBorder="1" applyAlignment="1">
      <alignment vertical="center" wrapText="1"/>
    </xf>
    <xf numFmtId="0" fontId="55" fillId="0" borderId="24" xfId="7" applyFont="1" applyBorder="1" applyAlignment="1">
      <alignment vertical="center" wrapText="1"/>
    </xf>
    <xf numFmtId="0" fontId="25" fillId="0" borderId="22" xfId="7" applyFont="1" applyBorder="1" applyAlignment="1">
      <alignment vertical="center" wrapText="1"/>
    </xf>
    <xf numFmtId="0" fontId="12" fillId="0" borderId="19" xfId="7" applyFont="1" applyBorder="1" applyAlignment="1">
      <alignment vertical="center" wrapText="1"/>
    </xf>
    <xf numFmtId="0" fontId="56" fillId="0" borderId="0" xfId="7" applyFont="1" applyAlignment="1">
      <alignment horizontal="center" vertical="center" wrapText="1"/>
    </xf>
    <xf numFmtId="0" fontId="57" fillId="0" borderId="0" xfId="7" applyFont="1" applyAlignment="1">
      <alignment horizontal="center" vertical="center" wrapText="1"/>
    </xf>
    <xf numFmtId="3" fontId="12" fillId="0" borderId="0" xfId="7" applyNumberFormat="1" applyFont="1" applyAlignment="1">
      <alignment horizontal="center" vertical="center"/>
    </xf>
    <xf numFmtId="0" fontId="55" fillId="0" borderId="0" xfId="7" applyFont="1" applyAlignment="1">
      <alignment vertical="center" wrapText="1"/>
    </xf>
    <xf numFmtId="0" fontId="55" fillId="0" borderId="19" xfId="7" applyFont="1" applyBorder="1" applyAlignment="1">
      <alignment horizontal="left" vertical="center" wrapText="1"/>
    </xf>
    <xf numFmtId="0" fontId="25" fillId="0" borderId="26" xfId="7" applyFont="1" applyBorder="1" applyAlignment="1">
      <alignment vertical="center" wrapText="1"/>
    </xf>
    <xf numFmtId="0" fontId="12" fillId="0" borderId="26" xfId="7" applyFont="1" applyBorder="1" applyAlignment="1">
      <alignment vertical="center" wrapText="1"/>
    </xf>
    <xf numFmtId="0" fontId="25" fillId="0" borderId="50" xfId="7" applyFont="1" applyBorder="1" applyAlignment="1">
      <alignment vertical="center" wrapText="1"/>
    </xf>
    <xf numFmtId="0" fontId="12" fillId="0" borderId="24" xfId="7" applyFont="1" applyBorder="1" applyAlignment="1">
      <alignment vertical="center" wrapText="1"/>
    </xf>
    <xf numFmtId="2" fontId="15" fillId="0" borderId="0" xfId="11" applyNumberFormat="1" applyFont="1" applyAlignment="1">
      <alignment vertical="center"/>
    </xf>
    <xf numFmtId="0" fontId="12" fillId="0" borderId="0" xfId="13" applyFont="1" applyAlignment="1">
      <alignment horizontal="center"/>
    </xf>
    <xf numFmtId="3" fontId="15" fillId="0" borderId="11" xfId="13" applyNumberFormat="1" applyFont="1" applyBorder="1" applyAlignment="1">
      <alignment horizontal="center" vertical="center" wrapText="1"/>
    </xf>
    <xf numFmtId="3" fontId="15" fillId="0" borderId="12" xfId="13" applyNumberFormat="1" applyFont="1" applyBorder="1" applyAlignment="1">
      <alignment horizontal="center" vertical="center" wrapText="1"/>
    </xf>
    <xf numFmtId="3" fontId="15" fillId="0" borderId="38" xfId="12" applyNumberFormat="1" applyFont="1" applyBorder="1" applyAlignment="1">
      <alignment horizontal="center"/>
    </xf>
    <xf numFmtId="3" fontId="15" fillId="0" borderId="11" xfId="13" applyNumberFormat="1" applyFont="1" applyBorder="1" applyAlignment="1">
      <alignment horizontal="center"/>
    </xf>
    <xf numFmtId="3" fontId="15" fillId="0" borderId="12" xfId="13" applyNumberFormat="1" applyFont="1" applyBorder="1" applyAlignment="1">
      <alignment horizontal="center"/>
    </xf>
    <xf numFmtId="3" fontId="15" fillId="0" borderId="14" xfId="13" applyNumberFormat="1" applyFont="1" applyBorder="1" applyAlignment="1">
      <alignment horizontal="center"/>
    </xf>
    <xf numFmtId="3" fontId="15" fillId="0" borderId="15" xfId="13" applyNumberFormat="1" applyFont="1" applyBorder="1" applyAlignment="1">
      <alignment horizontal="center"/>
    </xf>
    <xf numFmtId="0" fontId="15" fillId="0" borderId="0" xfId="13" applyFont="1"/>
    <xf numFmtId="3" fontId="15" fillId="5" borderId="8" xfId="13" applyNumberFormat="1" applyFont="1" applyFill="1" applyBorder="1" applyAlignment="1">
      <alignment vertical="center" wrapText="1"/>
    </xf>
    <xf numFmtId="3" fontId="15" fillId="5" borderId="9" xfId="13" applyNumberFormat="1" applyFont="1" applyFill="1" applyBorder="1" applyAlignment="1">
      <alignment vertical="center" wrapText="1"/>
    </xf>
    <xf numFmtId="3" fontId="15" fillId="5" borderId="11" xfId="13" applyNumberFormat="1" applyFont="1" applyFill="1" applyBorder="1" applyAlignment="1">
      <alignment vertical="center" wrapText="1"/>
    </xf>
    <xf numFmtId="3" fontId="15" fillId="5" borderId="12" xfId="13" applyNumberFormat="1" applyFont="1" applyFill="1" applyBorder="1" applyAlignment="1">
      <alignment vertical="center" wrapText="1"/>
    </xf>
    <xf numFmtId="3" fontId="30" fillId="5" borderId="14" xfId="13" applyNumberFormat="1" applyFont="1" applyFill="1" applyBorder="1" applyAlignment="1">
      <alignment vertical="center" wrapText="1"/>
    </xf>
    <xf numFmtId="3" fontId="30" fillId="5" borderId="15" xfId="13" applyNumberFormat="1" applyFont="1" applyFill="1" applyBorder="1" applyAlignment="1">
      <alignment vertical="center" wrapText="1"/>
    </xf>
    <xf numFmtId="0" fontId="15" fillId="0" borderId="0" xfId="13" applyFont="1" applyAlignment="1">
      <alignment textRotation="90"/>
    </xf>
    <xf numFmtId="0" fontId="17" fillId="0" borderId="0" xfId="14" applyFont="1" applyAlignment="1">
      <alignment horizontal="left" vertical="top" wrapText="1"/>
    </xf>
    <xf numFmtId="0" fontId="30" fillId="0" borderId="30" xfId="14" applyFont="1" applyBorder="1" applyAlignment="1">
      <alignment horizontal="left" vertical="center" wrapText="1"/>
    </xf>
    <xf numFmtId="0" fontId="15" fillId="0" borderId="0" xfId="13" applyFont="1" applyAlignment="1">
      <alignment horizontal="center" vertical="center"/>
    </xf>
    <xf numFmtId="3" fontId="15" fillId="0" borderId="36" xfId="13" applyNumberFormat="1" applyFont="1" applyBorder="1" applyAlignment="1">
      <alignment horizontal="right" vertical="center" indent="2"/>
    </xf>
    <xf numFmtId="3" fontId="15" fillId="0" borderId="8" xfId="13" applyNumberFormat="1" applyFont="1" applyBorder="1" applyAlignment="1">
      <alignment horizontal="right" vertical="center" indent="2"/>
    </xf>
    <xf numFmtId="3" fontId="15" fillId="0" borderId="9" xfId="13" applyNumberFormat="1" applyFont="1" applyBorder="1" applyAlignment="1">
      <alignment horizontal="right" vertical="center" indent="2"/>
    </xf>
    <xf numFmtId="3" fontId="15" fillId="0" borderId="38" xfId="13" applyNumberFormat="1" applyFont="1" applyBorder="1" applyAlignment="1">
      <alignment horizontal="right" vertical="center" indent="2"/>
    </xf>
    <xf numFmtId="3" fontId="15" fillId="0" borderId="11" xfId="13" applyNumberFormat="1" applyFont="1" applyBorder="1" applyAlignment="1">
      <alignment horizontal="right" vertical="center" indent="2"/>
    </xf>
    <xf numFmtId="3" fontId="15" fillId="0" borderId="12" xfId="13" applyNumberFormat="1" applyFont="1" applyBorder="1" applyAlignment="1">
      <alignment horizontal="right" vertical="center" indent="2"/>
    </xf>
    <xf numFmtId="3" fontId="30" fillId="0" borderId="40" xfId="13" applyNumberFormat="1" applyFont="1" applyBorder="1" applyAlignment="1">
      <alignment horizontal="right" vertical="center" indent="2"/>
    </xf>
    <xf numFmtId="3" fontId="30" fillId="0" borderId="14" xfId="13" applyNumberFormat="1" applyFont="1" applyBorder="1" applyAlignment="1">
      <alignment horizontal="right" vertical="center" indent="2"/>
    </xf>
    <xf numFmtId="3" fontId="30" fillId="0" borderId="15" xfId="13" applyNumberFormat="1" applyFont="1" applyBorder="1" applyAlignment="1">
      <alignment horizontal="right" vertical="center" indent="2"/>
    </xf>
    <xf numFmtId="167" fontId="14" fillId="0" borderId="12" xfId="11" applyNumberFormat="1" applyFont="1" applyBorder="1" applyAlignment="1">
      <alignment horizontal="center" vertical="center"/>
    </xf>
    <xf numFmtId="3" fontId="55" fillId="0" borderId="0" xfId="7" applyNumberFormat="1" applyFont="1" applyAlignment="1">
      <alignment horizontal="right" vertical="center" wrapText="1" indent="2"/>
    </xf>
    <xf numFmtId="3" fontId="30" fillId="0" borderId="14" xfId="1" applyNumberFormat="1" applyFont="1" applyBorder="1" applyAlignment="1">
      <alignment horizontal="center" vertical="center"/>
    </xf>
    <xf numFmtId="3" fontId="30" fillId="0" borderId="15" xfId="1" applyNumberFormat="1" applyFont="1" applyBorder="1" applyAlignment="1">
      <alignment horizontal="center" vertical="center"/>
    </xf>
    <xf numFmtId="3" fontId="18" fillId="0" borderId="8" xfId="13" applyNumberFormat="1" applyFont="1" applyBorder="1" applyAlignment="1">
      <alignment vertical="center" wrapText="1"/>
    </xf>
    <xf numFmtId="3" fontId="18" fillId="0" borderId="9" xfId="13" applyNumberFormat="1" applyFont="1" applyBorder="1" applyAlignment="1">
      <alignment vertical="center" wrapText="1"/>
    </xf>
    <xf numFmtId="3" fontId="18" fillId="0" borderId="11" xfId="13" applyNumberFormat="1" applyFont="1" applyBorder="1" applyAlignment="1">
      <alignment vertical="center" wrapText="1"/>
    </xf>
    <xf numFmtId="3" fontId="18" fillId="0" borderId="12" xfId="13" applyNumberFormat="1" applyFont="1" applyBorder="1" applyAlignment="1">
      <alignment vertical="center" wrapText="1"/>
    </xf>
    <xf numFmtId="3" fontId="14" fillId="0" borderId="14" xfId="13" applyNumberFormat="1" applyFont="1" applyBorder="1" applyAlignment="1">
      <alignment vertical="center" wrapText="1"/>
    </xf>
    <xf numFmtId="3" fontId="14" fillId="0" borderId="15" xfId="13" applyNumberFormat="1" applyFont="1" applyBorder="1" applyAlignment="1">
      <alignment vertical="center" wrapText="1"/>
    </xf>
    <xf numFmtId="0" fontId="22" fillId="0" borderId="30" xfId="12" applyFont="1" applyBorder="1" applyAlignment="1">
      <alignment horizontal="center"/>
    </xf>
    <xf numFmtId="0" fontId="25" fillId="0" borderId="30" xfId="12" applyFont="1" applyBorder="1"/>
    <xf numFmtId="0" fontId="22" fillId="0" borderId="41" xfId="12" applyFont="1" applyBorder="1" applyAlignment="1">
      <alignment horizontal="center"/>
    </xf>
    <xf numFmtId="0" fontId="25" fillId="0" borderId="41" xfId="12" applyFont="1" applyBorder="1"/>
    <xf numFmtId="0" fontId="22" fillId="0" borderId="17" xfId="12" applyFont="1" applyBorder="1" applyAlignment="1">
      <alignment horizontal="center"/>
    </xf>
    <xf numFmtId="0" fontId="25" fillId="0" borderId="4" xfId="12" applyFont="1" applyBorder="1"/>
    <xf numFmtId="0" fontId="22" fillId="0" borderId="10" xfId="12" applyFont="1" applyBorder="1" applyAlignment="1">
      <alignment horizontal="center"/>
    </xf>
    <xf numFmtId="0" fontId="30" fillId="0" borderId="17" xfId="14" applyFont="1" applyBorder="1" applyAlignment="1">
      <alignment horizontal="left" vertical="center" wrapText="1"/>
    </xf>
    <xf numFmtId="0" fontId="30" fillId="0" borderId="41" xfId="14" applyFont="1" applyBorder="1" applyAlignment="1">
      <alignment horizontal="left" vertical="center" wrapText="1"/>
    </xf>
    <xf numFmtId="0" fontId="6" fillId="0" borderId="0" xfId="22"/>
    <xf numFmtId="0" fontId="23" fillId="0" borderId="0" xfId="11" applyFont="1" applyAlignment="1">
      <alignment horizontal="left" vertical="justify" wrapText="1"/>
    </xf>
    <xf numFmtId="0" fontId="61" fillId="0" borderId="0" xfId="11" applyFont="1" applyAlignment="1">
      <alignment vertical="center"/>
    </xf>
    <xf numFmtId="0" fontId="18" fillId="0" borderId="0" xfId="23" applyFont="1"/>
    <xf numFmtId="0" fontId="18" fillId="0" borderId="0" xfId="23" applyFont="1" applyAlignment="1">
      <alignment horizontal="center" vertical="center"/>
    </xf>
    <xf numFmtId="0" fontId="14" fillId="0" borderId="0" xfId="23" applyFont="1" applyAlignment="1">
      <alignment horizontal="center"/>
    </xf>
    <xf numFmtId="0" fontId="12" fillId="0" borderId="0" xfId="23" applyFont="1"/>
    <xf numFmtId="0" fontId="26" fillId="0" borderId="20" xfId="23" applyFont="1" applyBorder="1" applyAlignment="1">
      <alignment horizontal="left" vertical="center" wrapText="1"/>
    </xf>
    <xf numFmtId="3" fontId="15" fillId="0" borderId="9" xfId="0" applyNumberFormat="1" applyFont="1" applyBorder="1" applyAlignment="1">
      <alignment horizontal="right" vertical="center"/>
    </xf>
    <xf numFmtId="0" fontId="26" fillId="0" borderId="15" xfId="23" applyFont="1" applyBorder="1" applyAlignment="1">
      <alignment horizontal="left" vertical="center" wrapText="1"/>
    </xf>
    <xf numFmtId="3" fontId="15" fillId="0" borderId="15" xfId="0" applyNumberFormat="1" applyFont="1" applyBorder="1" applyAlignment="1">
      <alignment horizontal="right" vertical="center"/>
    </xf>
    <xf numFmtId="3" fontId="15" fillId="0" borderId="20" xfId="0" applyNumberFormat="1" applyFont="1" applyBorder="1" applyAlignment="1">
      <alignment horizontal="right" vertical="center"/>
    </xf>
    <xf numFmtId="0" fontId="26" fillId="0" borderId="9" xfId="23" applyFont="1" applyBorder="1" applyAlignment="1">
      <alignment horizontal="left" vertical="center" wrapText="1"/>
    </xf>
    <xf numFmtId="0" fontId="30" fillId="0" borderId="0" xfId="23" applyFont="1" applyAlignment="1">
      <alignment horizontal="left" vertical="center" wrapText="1"/>
    </xf>
    <xf numFmtId="0" fontId="26" fillId="0" borderId="0" xfId="23" applyFont="1" applyAlignment="1">
      <alignment horizontal="left" vertical="center" wrapText="1"/>
    </xf>
    <xf numFmtId="3" fontId="15" fillId="0" borderId="0" xfId="23" applyNumberFormat="1" applyFont="1" applyAlignment="1">
      <alignment horizontal="right" vertical="center"/>
    </xf>
    <xf numFmtId="0" fontId="30" fillId="0" borderId="25" xfId="23" applyFont="1" applyBorder="1" applyAlignment="1">
      <alignment horizontal="left" vertical="center" wrapText="1"/>
    </xf>
    <xf numFmtId="0" fontId="26" fillId="0" borderId="27" xfId="23" applyFont="1" applyBorder="1" applyAlignment="1">
      <alignment horizontal="left" vertical="center" wrapText="1"/>
    </xf>
    <xf numFmtId="3" fontId="15" fillId="0" borderId="27" xfId="23" applyNumberFormat="1" applyFont="1" applyBorder="1" applyAlignment="1">
      <alignment horizontal="right" vertical="center"/>
    </xf>
    <xf numFmtId="3" fontId="15" fillId="0" borderId="27" xfId="0" applyNumberFormat="1" applyFont="1" applyBorder="1" applyAlignment="1">
      <alignment horizontal="right" vertical="center"/>
    </xf>
    <xf numFmtId="0" fontId="25" fillId="4" borderId="0" xfId="23" applyFont="1" applyFill="1" applyAlignment="1">
      <alignment horizontal="left" vertical="center" wrapText="1"/>
    </xf>
    <xf numFmtId="0" fontId="12" fillId="4" borderId="0" xfId="23" applyFont="1" applyFill="1"/>
    <xf numFmtId="0" fontId="24" fillId="0" borderId="0" xfId="23" applyFont="1"/>
    <xf numFmtId="17" fontId="20" fillId="0" borderId="0" xfId="13" applyNumberFormat="1" applyFont="1" applyAlignment="1">
      <alignment vertical="top" wrapText="1"/>
    </xf>
    <xf numFmtId="0" fontId="30" fillId="4" borderId="0" xfId="11" applyFont="1" applyFill="1" applyAlignment="1">
      <alignment vertical="center"/>
    </xf>
    <xf numFmtId="2" fontId="30" fillId="4" borderId="0" xfId="11" applyNumberFormat="1" applyFont="1" applyFill="1" applyAlignment="1">
      <alignment horizontal="right" vertical="center"/>
    </xf>
    <xf numFmtId="4" fontId="15" fillId="0" borderId="0" xfId="11" applyNumberFormat="1" applyFont="1" applyAlignment="1">
      <alignment horizontal="center" vertical="center"/>
    </xf>
    <xf numFmtId="2" fontId="30" fillId="0" borderId="0" xfId="11" applyNumberFormat="1" applyFont="1" applyAlignment="1">
      <alignment horizontal="right" vertical="center"/>
    </xf>
    <xf numFmtId="2" fontId="30" fillId="0" borderId="0" xfId="11" applyNumberFormat="1" applyFont="1" applyAlignment="1">
      <alignment horizontal="center" vertical="center"/>
    </xf>
    <xf numFmtId="2" fontId="30" fillId="0" borderId="0" xfId="11" applyNumberFormat="1" applyFont="1" applyAlignment="1">
      <alignment vertical="center"/>
    </xf>
    <xf numFmtId="0" fontId="30" fillId="0" borderId="0" xfId="11" applyFont="1" applyAlignment="1">
      <alignment horizontal="center" vertical="center"/>
    </xf>
    <xf numFmtId="0" fontId="14" fillId="0" borderId="18" xfId="9" quotePrefix="1" applyFont="1" applyBorder="1" applyAlignment="1">
      <alignment horizontal="center" vertical="center"/>
    </xf>
    <xf numFmtId="4" fontId="18" fillId="0" borderId="19" xfId="9" applyNumberFormat="1" applyFont="1" applyBorder="1" applyAlignment="1">
      <alignment horizontal="right" vertical="center" indent="1"/>
    </xf>
    <xf numFmtId="4" fontId="18" fillId="0" borderId="20" xfId="9" applyNumberFormat="1" applyFont="1" applyBorder="1" applyAlignment="1">
      <alignment horizontal="right" vertical="center" indent="1"/>
    </xf>
    <xf numFmtId="4" fontId="18" fillId="0" borderId="61" xfId="9" applyNumberFormat="1" applyFont="1" applyBorder="1" applyAlignment="1">
      <alignment horizontal="right" vertical="center" indent="1"/>
    </xf>
    <xf numFmtId="4" fontId="18" fillId="0" borderId="18" xfId="9" applyNumberFormat="1" applyFont="1" applyBorder="1" applyAlignment="1">
      <alignment horizontal="right" vertical="center" indent="1"/>
    </xf>
    <xf numFmtId="0" fontId="15" fillId="0" borderId="78" xfId="11" applyFont="1" applyBorder="1" applyAlignment="1">
      <alignment horizontal="center" vertical="center"/>
    </xf>
    <xf numFmtId="4" fontId="15" fillId="0" borderId="73" xfId="11" applyNumberFormat="1" applyFont="1" applyBorder="1" applyAlignment="1">
      <alignment horizontal="right" vertical="center"/>
    </xf>
    <xf numFmtId="0" fontId="15" fillId="0" borderId="79" xfId="11" applyFont="1" applyBorder="1" applyAlignment="1">
      <alignment vertical="center"/>
    </xf>
    <xf numFmtId="3" fontId="41" fillId="0" borderId="8" xfId="7" applyNumberFormat="1" applyFont="1" applyBorder="1" applyAlignment="1">
      <alignment horizontal="left" vertical="center" wrapText="1"/>
    </xf>
    <xf numFmtId="3" fontId="41" fillId="0" borderId="11" xfId="7" applyNumberFormat="1" applyFont="1" applyBorder="1" applyAlignment="1">
      <alignment horizontal="left" vertical="center" wrapText="1"/>
    </xf>
    <xf numFmtId="3" fontId="41" fillId="0" borderId="50" xfId="7" applyNumberFormat="1" applyFont="1" applyBorder="1" applyAlignment="1">
      <alignment horizontal="left" vertical="center" wrapText="1"/>
    </xf>
    <xf numFmtId="170" fontId="15" fillId="0" borderId="9" xfId="23" applyNumberFormat="1" applyFont="1" applyBorder="1" applyAlignment="1">
      <alignment horizontal="right" vertical="center"/>
    </xf>
    <xf numFmtId="3" fontId="15" fillId="0" borderId="35" xfId="0" applyNumberFormat="1" applyFont="1" applyBorder="1" applyAlignment="1">
      <alignment horizontal="right" vertical="center"/>
    </xf>
    <xf numFmtId="3" fontId="15" fillId="0" borderId="30" xfId="0" applyNumberFormat="1" applyFont="1" applyBorder="1" applyAlignment="1">
      <alignment horizontal="right" vertical="center"/>
    </xf>
    <xf numFmtId="170" fontId="15" fillId="0" borderId="6" xfId="23" applyNumberFormat="1" applyFont="1" applyBorder="1" applyAlignment="1">
      <alignment horizontal="right" vertical="center"/>
    </xf>
    <xf numFmtId="3" fontId="15" fillId="0" borderId="31" xfId="0" applyNumberFormat="1" applyFont="1" applyBorder="1" applyAlignment="1">
      <alignment horizontal="right" vertical="center"/>
    </xf>
    <xf numFmtId="169" fontId="12" fillId="0" borderId="69" xfId="25" applyNumberFormat="1" applyFont="1" applyBorder="1"/>
    <xf numFmtId="165" fontId="12" fillId="0" borderId="36" xfId="25" applyFont="1" applyFill="1" applyBorder="1" applyAlignment="1">
      <alignment horizontal="center" vertical="center" wrapText="1"/>
    </xf>
    <xf numFmtId="165" fontId="12" fillId="0" borderId="8" xfId="25" applyFont="1" applyBorder="1"/>
    <xf numFmtId="165" fontId="12" fillId="0" borderId="9" xfId="25" applyFont="1" applyBorder="1"/>
    <xf numFmtId="169" fontId="12" fillId="0" borderId="45" xfId="25" applyNumberFormat="1" applyFont="1" applyBorder="1"/>
    <xf numFmtId="165" fontId="12" fillId="0" borderId="38" xfId="25" applyFont="1" applyFill="1" applyBorder="1" applyAlignment="1">
      <alignment horizontal="center" vertical="center" wrapText="1"/>
    </xf>
    <xf numFmtId="165" fontId="12" fillId="0" borderId="11" xfId="25" applyFont="1" applyBorder="1"/>
    <xf numFmtId="165" fontId="12" fillId="0" borderId="12" xfId="25" applyFont="1" applyBorder="1"/>
    <xf numFmtId="169" fontId="12" fillId="0" borderId="65" xfId="25" applyNumberFormat="1" applyFont="1" applyBorder="1"/>
    <xf numFmtId="165" fontId="12" fillId="0" borderId="40" xfId="25" applyFont="1" applyFill="1" applyBorder="1" applyAlignment="1">
      <alignment horizontal="center" vertical="center" wrapText="1"/>
    </xf>
    <xf numFmtId="165" fontId="12" fillId="0" borderId="14" xfId="25" applyFont="1" applyBorder="1"/>
    <xf numFmtId="165" fontId="12" fillId="0" borderId="15" xfId="25" applyFont="1" applyBorder="1"/>
    <xf numFmtId="169" fontId="12" fillId="0" borderId="12" xfId="25" applyNumberFormat="1" applyFont="1" applyBorder="1" applyAlignment="1">
      <alignment vertical="center"/>
    </xf>
    <xf numFmtId="2" fontId="12" fillId="0" borderId="11" xfId="25" applyNumberFormat="1" applyFont="1" applyBorder="1" applyAlignment="1">
      <alignment horizontal="right" vertical="center"/>
    </xf>
    <xf numFmtId="2" fontId="12" fillId="0" borderId="12" xfId="25" applyNumberFormat="1" applyFont="1" applyBorder="1" applyAlignment="1">
      <alignment horizontal="right" vertical="center"/>
    </xf>
    <xf numFmtId="169" fontId="12" fillId="0" borderId="12" xfId="25" applyNumberFormat="1" applyFont="1" applyBorder="1" applyAlignment="1">
      <alignment horizontal="center" vertical="center"/>
    </xf>
    <xf numFmtId="0" fontId="10" fillId="0" borderId="0" xfId="7"/>
    <xf numFmtId="0" fontId="12" fillId="0" borderId="0" xfId="7" applyFont="1" applyAlignment="1">
      <alignment horizontal="right"/>
    </xf>
    <xf numFmtId="169" fontId="10" fillId="0" borderId="0" xfId="7" applyNumberFormat="1"/>
    <xf numFmtId="0" fontId="10" fillId="0" borderId="0" xfId="7" applyAlignment="1">
      <alignment vertical="center"/>
    </xf>
    <xf numFmtId="0" fontId="12" fillId="0" borderId="0" xfId="7" applyFont="1" applyAlignment="1">
      <alignment horizontal="left" vertical="center" wrapText="1"/>
    </xf>
    <xf numFmtId="169" fontId="25" fillId="0" borderId="0" xfId="7" applyNumberFormat="1" applyFont="1" applyAlignment="1">
      <alignment horizontal="left" vertical="center"/>
    </xf>
    <xf numFmtId="169" fontId="25" fillId="0" borderId="0" xfId="7" applyNumberFormat="1" applyFont="1" applyAlignment="1">
      <alignment horizontal="right"/>
    </xf>
    <xf numFmtId="165" fontId="25" fillId="0" borderId="0" xfId="25" applyFont="1" applyFill="1" applyBorder="1" applyAlignment="1">
      <alignment horizontal="center" vertical="center" wrapText="1"/>
    </xf>
    <xf numFmtId="165" fontId="25" fillId="0" borderId="0" xfId="25" applyFont="1" applyBorder="1" applyAlignment="1">
      <alignment vertical="center"/>
    </xf>
    <xf numFmtId="0" fontId="10" fillId="0" borderId="0" xfId="7" applyAlignment="1">
      <alignment horizontal="left" vertical="center"/>
    </xf>
    <xf numFmtId="169" fontId="12" fillId="0" borderId="0" xfId="7" applyNumberFormat="1" applyFont="1"/>
    <xf numFmtId="3" fontId="30" fillId="0" borderId="13" xfId="1" applyNumberFormat="1" applyFont="1" applyBorder="1" applyAlignment="1">
      <alignment horizontal="center" vertical="center"/>
    </xf>
    <xf numFmtId="3" fontId="15" fillId="0" borderId="8" xfId="1" applyNumberFormat="1" applyFont="1" applyBorder="1" applyAlignment="1">
      <alignment horizontal="center" vertical="center"/>
    </xf>
    <xf numFmtId="3" fontId="15" fillId="0" borderId="9" xfId="1" applyNumberFormat="1" applyFont="1" applyBorder="1" applyAlignment="1">
      <alignment horizontal="center" vertical="center"/>
    </xf>
    <xf numFmtId="3" fontId="15" fillId="0" borderId="11" xfId="1" applyNumberFormat="1" applyFont="1" applyBorder="1" applyAlignment="1">
      <alignment horizontal="center" vertical="center"/>
    </xf>
    <xf numFmtId="3" fontId="15" fillId="0" borderId="12" xfId="1" applyNumberFormat="1" applyFont="1" applyBorder="1" applyAlignment="1">
      <alignment horizontal="center" vertical="center"/>
    </xf>
    <xf numFmtId="3" fontId="15" fillId="0" borderId="7" xfId="1" applyNumberFormat="1" applyFont="1" applyBorder="1" applyAlignment="1">
      <alignment horizontal="center" vertical="center"/>
    </xf>
    <xf numFmtId="3" fontId="15" fillId="0" borderId="10" xfId="1" applyNumberFormat="1" applyFont="1" applyBorder="1" applyAlignment="1">
      <alignment horizontal="center" vertical="center"/>
    </xf>
    <xf numFmtId="3" fontId="0" fillId="0" borderId="44" xfId="0" applyNumberFormat="1" applyBorder="1" applyAlignment="1">
      <alignment horizontal="center" vertical="center"/>
    </xf>
    <xf numFmtId="3" fontId="12" fillId="0" borderId="0" xfId="1" applyNumberFormat="1" applyFont="1"/>
    <xf numFmtId="0" fontId="0" fillId="0" borderId="0" xfId="0" applyAlignment="1">
      <alignment horizontal="center"/>
    </xf>
    <xf numFmtId="0" fontId="15" fillId="0" borderId="73" xfId="11" applyFont="1" applyBorder="1" applyAlignment="1">
      <alignment horizontal="center" vertical="center"/>
    </xf>
    <xf numFmtId="0" fontId="23" fillId="0" borderId="0" xfId="11" applyFont="1" applyAlignment="1">
      <alignment horizontal="center" vertical="justify" wrapText="1"/>
    </xf>
    <xf numFmtId="3" fontId="15" fillId="0" borderId="7" xfId="13" applyNumberFormat="1" applyFont="1" applyBorder="1" applyAlignment="1">
      <alignment horizontal="right" vertical="center" indent="2"/>
    </xf>
    <xf numFmtId="3" fontId="15" fillId="0" borderId="10" xfId="13" applyNumberFormat="1" applyFont="1" applyBorder="1" applyAlignment="1">
      <alignment horizontal="right" vertical="center" indent="2"/>
    </xf>
    <xf numFmtId="3" fontId="30" fillId="0" borderId="13" xfId="13" applyNumberFormat="1" applyFont="1" applyBorder="1" applyAlignment="1">
      <alignment horizontal="right" vertical="center" indent="2"/>
    </xf>
    <xf numFmtId="14" fontId="18" fillId="0" borderId="80" xfId="11" applyNumberFormat="1" applyFont="1" applyBorder="1" applyAlignment="1">
      <alignment horizontal="center" vertical="center"/>
    </xf>
    <xf numFmtId="4" fontId="18" fillId="0" borderId="25" xfId="11" applyNumberFormat="1" applyFont="1" applyBorder="1" applyAlignment="1">
      <alignment horizontal="center" vertical="center"/>
    </xf>
    <xf numFmtId="4" fontId="18" fillId="0" borderId="26" xfId="11" applyNumberFormat="1" applyFont="1" applyBorder="1" applyAlignment="1">
      <alignment horizontal="center" vertical="center"/>
    </xf>
    <xf numFmtId="4" fontId="18" fillId="0" borderId="46" xfId="9" applyNumberFormat="1" applyFont="1" applyBorder="1" applyAlignment="1">
      <alignment horizontal="right" vertical="center" indent="1"/>
    </xf>
    <xf numFmtId="2" fontId="15" fillId="0" borderId="0" xfId="11" applyNumberFormat="1" applyFont="1" applyAlignment="1">
      <alignment horizontal="center" vertical="center"/>
    </xf>
    <xf numFmtId="3" fontId="15" fillId="0" borderId="44" xfId="0" applyNumberFormat="1" applyFont="1" applyBorder="1" applyAlignment="1">
      <alignment horizontal="right" vertical="center"/>
    </xf>
    <xf numFmtId="170" fontId="15" fillId="0" borderId="44" xfId="23" applyNumberFormat="1" applyFont="1" applyBorder="1" applyAlignment="1">
      <alignment horizontal="right" vertical="center"/>
    </xf>
    <xf numFmtId="170" fontId="15" fillId="0" borderId="35" xfId="23" applyNumberFormat="1" applyFont="1" applyBorder="1" applyAlignment="1">
      <alignment horizontal="right" vertical="center"/>
    </xf>
    <xf numFmtId="3" fontId="15" fillId="0" borderId="72" xfId="0" applyNumberFormat="1" applyFont="1" applyBorder="1" applyAlignment="1">
      <alignment horizontal="right" vertical="center"/>
    </xf>
    <xf numFmtId="0" fontId="12" fillId="5" borderId="43" xfId="27" applyFill="1" applyBorder="1" applyAlignment="1">
      <alignment vertical="center" wrapText="1"/>
    </xf>
    <xf numFmtId="0" fontId="12" fillId="5" borderId="57" xfId="27" applyFill="1" applyBorder="1" applyAlignment="1">
      <alignment vertical="center" wrapText="1"/>
    </xf>
    <xf numFmtId="0" fontId="12" fillId="5" borderId="52" xfId="27" applyFill="1" applyBorder="1" applyAlignment="1">
      <alignment vertical="center" wrapText="1"/>
    </xf>
    <xf numFmtId="0" fontId="12" fillId="5" borderId="53" xfId="27" applyFill="1" applyBorder="1" applyAlignment="1">
      <alignment vertical="center" wrapText="1"/>
    </xf>
    <xf numFmtId="0" fontId="55" fillId="0" borderId="26" xfId="7" applyFont="1" applyBorder="1" applyAlignment="1">
      <alignment vertical="top" wrapText="1"/>
    </xf>
    <xf numFmtId="0" fontId="25" fillId="0" borderId="78" xfId="7" applyFont="1" applyBorder="1"/>
    <xf numFmtId="0" fontId="25" fillId="0" borderId="72" xfId="7" applyFont="1" applyBorder="1"/>
    <xf numFmtId="1" fontId="12" fillId="0" borderId="11" xfId="25" applyNumberFormat="1" applyFont="1" applyBorder="1" applyAlignment="1">
      <alignment horizontal="right" vertical="center"/>
    </xf>
    <xf numFmtId="0" fontId="33" fillId="4" borderId="0" xfId="11" applyFont="1" applyFill="1" applyAlignment="1">
      <alignment wrapText="1"/>
    </xf>
    <xf numFmtId="3" fontId="30" fillId="0" borderId="20" xfId="13" applyNumberFormat="1" applyFont="1" applyBorder="1" applyAlignment="1">
      <alignment vertical="center"/>
    </xf>
    <xf numFmtId="3" fontId="15" fillId="0" borderId="36" xfId="1" applyNumberFormat="1" applyFont="1" applyBorder="1" applyAlignment="1">
      <alignment horizontal="center" vertical="center"/>
    </xf>
    <xf numFmtId="3" fontId="15" fillId="0" borderId="38" xfId="1" applyNumberFormat="1" applyFont="1" applyBorder="1" applyAlignment="1">
      <alignment horizontal="center" vertical="center"/>
    </xf>
    <xf numFmtId="3" fontId="30" fillId="0" borderId="40" xfId="1" applyNumberFormat="1" applyFont="1" applyBorder="1" applyAlignment="1">
      <alignment horizontal="center" vertical="center"/>
    </xf>
    <xf numFmtId="0" fontId="54" fillId="0" borderId="78" xfId="7" applyFont="1" applyBorder="1" applyAlignment="1">
      <alignment vertical="center" wrapText="1"/>
    </xf>
    <xf numFmtId="0" fontId="55" fillId="0" borderId="77" xfId="7" applyFont="1" applyBorder="1" applyAlignment="1">
      <alignment vertical="center" wrapText="1"/>
    </xf>
    <xf numFmtId="0" fontId="54" fillId="0" borderId="72" xfId="7" applyFont="1" applyBorder="1" applyAlignment="1">
      <alignment vertical="center" wrapText="1"/>
    </xf>
    <xf numFmtId="3" fontId="30" fillId="0" borderId="15" xfId="13" applyNumberFormat="1" applyFont="1" applyBorder="1" applyAlignment="1">
      <alignment vertical="center"/>
    </xf>
    <xf numFmtId="3" fontId="30" fillId="0" borderId="0" xfId="13" applyNumberFormat="1" applyFont="1" applyAlignment="1">
      <alignment horizontal="left" wrapText="1"/>
    </xf>
    <xf numFmtId="0" fontId="25" fillId="0" borderId="0" xfId="1" applyFont="1" applyAlignment="1">
      <alignment horizontal="left" vertical="center" wrapText="1"/>
    </xf>
    <xf numFmtId="2" fontId="12" fillId="0" borderId="8" xfId="25" applyNumberFormat="1" applyFont="1" applyBorder="1" applyAlignment="1">
      <alignment horizontal="right"/>
    </xf>
    <xf numFmtId="0" fontId="12" fillId="0" borderId="11" xfId="25" applyNumberFormat="1" applyFont="1" applyBorder="1" applyAlignment="1">
      <alignment horizontal="right"/>
    </xf>
    <xf numFmtId="2" fontId="12" fillId="0" borderId="11" xfId="25" applyNumberFormat="1" applyFont="1" applyBorder="1" applyAlignment="1">
      <alignment horizontal="right"/>
    </xf>
    <xf numFmtId="1" fontId="12" fillId="0" borderId="11" xfId="25" applyNumberFormat="1" applyFont="1" applyBorder="1" applyAlignment="1">
      <alignment horizontal="right"/>
    </xf>
    <xf numFmtId="2" fontId="12" fillId="0" borderId="14" xfId="25" applyNumberFormat="1" applyFont="1" applyBorder="1" applyAlignment="1">
      <alignment horizontal="right"/>
    </xf>
    <xf numFmtId="169" fontId="12" fillId="0" borderId="20" xfId="25" applyNumberFormat="1" applyFont="1" applyBorder="1"/>
    <xf numFmtId="1" fontId="12" fillId="0" borderId="8" xfId="25" applyNumberFormat="1" applyFont="1" applyBorder="1"/>
    <xf numFmtId="0" fontId="12" fillId="0" borderId="11" xfId="25" applyNumberFormat="1" applyFont="1" applyBorder="1"/>
    <xf numFmtId="0" fontId="12" fillId="0" borderId="14" xfId="25" applyNumberFormat="1" applyFont="1" applyBorder="1"/>
    <xf numFmtId="169" fontId="12" fillId="0" borderId="9" xfId="25" applyNumberFormat="1" applyFont="1" applyBorder="1" applyAlignment="1">
      <alignment vertical="center"/>
    </xf>
    <xf numFmtId="2" fontId="12" fillId="0" borderId="7" xfId="25" applyNumberFormat="1" applyFont="1" applyFill="1" applyBorder="1" applyAlignment="1">
      <alignment horizontal="right" vertical="center" wrapText="1"/>
    </xf>
    <xf numFmtId="2" fontId="12" fillId="0" borderId="8" xfId="25" applyNumberFormat="1" applyFont="1" applyBorder="1" applyAlignment="1">
      <alignment horizontal="right" vertical="center"/>
    </xf>
    <xf numFmtId="1" fontId="12" fillId="0" borderId="8" xfId="25" applyNumberFormat="1" applyFont="1" applyBorder="1" applyAlignment="1">
      <alignment horizontal="right" vertical="center"/>
    </xf>
    <xf numFmtId="2" fontId="12" fillId="0" borderId="9" xfId="25" applyNumberFormat="1" applyFont="1" applyBorder="1" applyAlignment="1">
      <alignment horizontal="right" vertical="center"/>
    </xf>
    <xf numFmtId="2" fontId="12" fillId="0" borderId="10" xfId="25" applyNumberFormat="1" applyFont="1" applyFill="1" applyBorder="1" applyAlignment="1">
      <alignment horizontal="right" vertical="center" wrapText="1"/>
    </xf>
    <xf numFmtId="2" fontId="12" fillId="0" borderId="13" xfId="25" applyNumberFormat="1" applyFont="1" applyFill="1" applyBorder="1" applyAlignment="1">
      <alignment vertical="center" wrapText="1"/>
    </xf>
    <xf numFmtId="2" fontId="12" fillId="0" borderId="14" xfId="25" applyNumberFormat="1" applyFont="1" applyBorder="1" applyAlignment="1">
      <alignment vertical="center"/>
    </xf>
    <xf numFmtId="2" fontId="12" fillId="0" borderId="15" xfId="25" applyNumberFormat="1" applyFont="1" applyBorder="1" applyAlignment="1">
      <alignment vertical="center"/>
    </xf>
    <xf numFmtId="0" fontId="12" fillId="0" borderId="55" xfId="7" applyFont="1" applyBorder="1" applyAlignment="1">
      <alignment horizontal="left" vertical="center" wrapText="1"/>
    </xf>
    <xf numFmtId="169" fontId="25" fillId="0" borderId="4" xfId="25" applyNumberFormat="1" applyFont="1" applyBorder="1" applyAlignment="1">
      <alignment horizontal="center" vertical="center"/>
    </xf>
    <xf numFmtId="169" fontId="25" fillId="0" borderId="24" xfId="25" applyNumberFormat="1" applyFont="1" applyBorder="1" applyAlignment="1">
      <alignment horizontal="center" vertical="center"/>
    </xf>
    <xf numFmtId="169" fontId="25" fillId="0" borderId="42" xfId="25" applyNumberFormat="1" applyFont="1" applyBorder="1" applyAlignment="1">
      <alignment horizontal="center" vertical="center"/>
    </xf>
    <xf numFmtId="169" fontId="25" fillId="0" borderId="23" xfId="25" applyNumberFormat="1" applyFont="1" applyBorder="1" applyAlignment="1">
      <alignment horizontal="center" vertical="center"/>
    </xf>
    <xf numFmtId="169" fontId="25" fillId="0" borderId="48" xfId="25" applyNumberFormat="1" applyFont="1" applyBorder="1" applyAlignment="1">
      <alignment horizontal="center" vertical="center"/>
    </xf>
    <xf numFmtId="165" fontId="25" fillId="0" borderId="23" xfId="25" applyFont="1" applyFill="1" applyBorder="1" applyAlignment="1">
      <alignment horizontal="center" vertical="center" wrapText="1"/>
    </xf>
    <xf numFmtId="165" fontId="25" fillId="0" borderId="24" xfId="25" applyFont="1" applyBorder="1" applyAlignment="1">
      <alignment horizontal="center" vertical="center"/>
    </xf>
    <xf numFmtId="0" fontId="10" fillId="0" borderId="0" xfId="7" applyAlignment="1">
      <alignment horizontal="center" vertical="center"/>
    </xf>
    <xf numFmtId="0" fontId="15" fillId="0" borderId="77" xfId="11" applyFont="1" applyBorder="1" applyAlignment="1">
      <alignment horizontal="center" vertical="center"/>
    </xf>
    <xf numFmtId="0" fontId="15" fillId="0" borderId="83" xfId="11" applyFont="1" applyBorder="1" applyAlignment="1">
      <alignment vertical="center"/>
    </xf>
    <xf numFmtId="0" fontId="45" fillId="0" borderId="0" xfId="13" applyFont="1" applyAlignment="1">
      <alignment horizontal="justify" vertical="center"/>
    </xf>
    <xf numFmtId="0" fontId="72" fillId="0" borderId="0" xfId="0" applyFont="1" applyAlignment="1">
      <alignment horizontal="left" vertical="center" wrapText="1"/>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0" xfId="0" applyFont="1" applyAlignment="1">
      <alignment horizontal="left" wrapText="1"/>
    </xf>
    <xf numFmtId="0" fontId="69" fillId="0" borderId="0" xfId="0" applyFont="1" applyAlignment="1">
      <alignment horizontal="left"/>
    </xf>
    <xf numFmtId="0" fontId="75"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center"/>
    </xf>
    <xf numFmtId="0" fontId="77" fillId="0" borderId="0" xfId="0" applyFont="1" applyAlignment="1">
      <alignment horizontal="left" vertical="center"/>
    </xf>
    <xf numFmtId="0" fontId="77" fillId="0" borderId="0" xfId="0" applyFont="1" applyAlignment="1">
      <alignment horizontal="left" wrapText="1"/>
    </xf>
    <xf numFmtId="0" fontId="77" fillId="0" borderId="0" xfId="0" applyFont="1" applyAlignment="1">
      <alignment horizontal="left"/>
    </xf>
    <xf numFmtId="0" fontId="78" fillId="0" borderId="0" xfId="0" applyFont="1" applyAlignment="1">
      <alignment horizontal="left" wrapText="1"/>
    </xf>
    <xf numFmtId="0" fontId="80" fillId="0" borderId="0" xfId="13" applyFont="1"/>
    <xf numFmtId="0" fontId="80" fillId="0" borderId="0" xfId="13" applyFont="1" applyAlignment="1">
      <alignment vertical="center"/>
    </xf>
    <xf numFmtId="0" fontId="81" fillId="0" borderId="0" xfId="13" applyFont="1"/>
    <xf numFmtId="0" fontId="82" fillId="0" borderId="0" xfId="13" applyFont="1"/>
    <xf numFmtId="0" fontId="81" fillId="0" borderId="0" xfId="13" applyFont="1" applyAlignment="1">
      <alignment vertical="top" wrapText="1"/>
    </xf>
    <xf numFmtId="0" fontId="85" fillId="0" borderId="0" xfId="13" applyFont="1" applyAlignment="1">
      <alignment horizontal="justify" vertical="top" wrapText="1"/>
    </xf>
    <xf numFmtId="0" fontId="86" fillId="0" borderId="0" xfId="13" applyFont="1" applyAlignment="1">
      <alignment horizontal="justify" vertical="top" wrapText="1"/>
    </xf>
    <xf numFmtId="0" fontId="81" fillId="0" borderId="0" xfId="13" applyFont="1" applyAlignment="1">
      <alignment horizontal="justify" vertical="top" wrapText="1"/>
    </xf>
    <xf numFmtId="0" fontId="82" fillId="0" borderId="0" xfId="13" applyFont="1" applyAlignment="1">
      <alignment horizontal="right" vertical="center"/>
    </xf>
    <xf numFmtId="0" fontId="82" fillId="0" borderId="0" xfId="13" applyFont="1" applyAlignment="1">
      <alignment horizontal="justify" vertical="top" wrapText="1"/>
    </xf>
    <xf numFmtId="0" fontId="81" fillId="0" borderId="0" xfId="13" applyFont="1" applyAlignment="1">
      <alignment horizontal="justify" vertical="center"/>
    </xf>
    <xf numFmtId="0" fontId="81" fillId="0" borderId="0" xfId="13" applyFont="1" applyAlignment="1">
      <alignment horizontal="justify" vertical="top"/>
    </xf>
    <xf numFmtId="0" fontId="80" fillId="0" borderId="0" xfId="13" applyFont="1" applyAlignment="1">
      <alignment horizontal="justify" vertical="top" wrapText="1"/>
    </xf>
    <xf numFmtId="0" fontId="87" fillId="0" borderId="0" xfId="13" applyFont="1" applyAlignment="1">
      <alignment horizontal="justify" vertical="top" wrapText="1"/>
    </xf>
    <xf numFmtId="0" fontId="89" fillId="0" borderId="0" xfId="13" applyFont="1"/>
    <xf numFmtId="0" fontId="32" fillId="0" borderId="0" xfId="13" applyFont="1" applyAlignment="1">
      <alignment vertical="top"/>
    </xf>
    <xf numFmtId="0" fontId="32" fillId="0" borderId="0" xfId="13" applyFont="1" applyAlignment="1">
      <alignment horizontal="justify" vertical="top" wrapText="1"/>
    </xf>
    <xf numFmtId="0" fontId="32" fillId="0" borderId="0" xfId="13" applyFont="1" applyAlignment="1">
      <alignment horizontal="justify" vertical="top"/>
    </xf>
    <xf numFmtId="0" fontId="80" fillId="0" borderId="0" xfId="13" applyFont="1" applyAlignment="1">
      <alignment horizontal="justify" vertical="top"/>
    </xf>
    <xf numFmtId="0" fontId="15" fillId="0" borderId="0" xfId="13" applyFont="1" applyAlignment="1">
      <alignment vertical="top"/>
    </xf>
    <xf numFmtId="0" fontId="80" fillId="0" borderId="0" xfId="13" applyFont="1" applyAlignment="1">
      <alignment horizontal="justify" vertical="center" wrapText="1"/>
    </xf>
    <xf numFmtId="0" fontId="67" fillId="0" borderId="0" xfId="13" applyFont="1" applyAlignment="1">
      <alignment horizontal="justify" vertical="center" wrapText="1"/>
    </xf>
    <xf numFmtId="0" fontId="68" fillId="0" borderId="0" xfId="13" applyFont="1" applyAlignment="1">
      <alignment horizontal="left"/>
    </xf>
    <xf numFmtId="0" fontId="83" fillId="0" borderId="0" xfId="13" applyFont="1" applyAlignment="1">
      <alignment horizontal="left" vertical="center" wrapText="1"/>
    </xf>
    <xf numFmtId="0" fontId="91" fillId="0" borderId="0" xfId="13" applyFont="1" applyAlignment="1">
      <alignment horizontal="left" vertical="center" wrapText="1"/>
    </xf>
    <xf numFmtId="0" fontId="91" fillId="0" borderId="0" xfId="13" applyFont="1" applyAlignment="1">
      <alignment horizontal="left"/>
    </xf>
    <xf numFmtId="0" fontId="92" fillId="0" borderId="0" xfId="13" applyFont="1" applyAlignment="1">
      <alignment horizontal="left" vertical="center" wrapText="1"/>
    </xf>
    <xf numFmtId="0" fontId="67" fillId="0" borderId="0" xfId="13" applyFont="1" applyAlignment="1">
      <alignment horizontal="left" vertical="center" wrapText="1"/>
    </xf>
    <xf numFmtId="0" fontId="68" fillId="0" borderId="0" xfId="13" applyFont="1" applyAlignment="1">
      <alignment horizontal="left" vertical="top"/>
    </xf>
    <xf numFmtId="0" fontId="84" fillId="0" borderId="0" xfId="0" applyFont="1" applyAlignment="1">
      <alignment horizontal="left" vertical="center" wrapText="1"/>
    </xf>
    <xf numFmtId="0" fontId="68" fillId="0" borderId="0" xfId="13" applyFont="1" applyAlignment="1">
      <alignment horizontal="left" vertical="top" wrapText="1"/>
    </xf>
    <xf numFmtId="0" fontId="67" fillId="0" borderId="0" xfId="13" applyFont="1" applyAlignment="1">
      <alignment horizontal="left" vertical="center"/>
    </xf>
    <xf numFmtId="0" fontId="93" fillId="0" borderId="0" xfId="13" applyFont="1" applyAlignment="1">
      <alignment horizontal="justify" vertical="top" wrapText="1"/>
    </xf>
    <xf numFmtId="0" fontId="95" fillId="0" borderId="0" xfId="13" applyFont="1"/>
    <xf numFmtId="0" fontId="14" fillId="4" borderId="7" xfId="13" applyFont="1" applyFill="1" applyBorder="1" applyAlignment="1">
      <alignment vertical="center" wrapText="1"/>
    </xf>
    <xf numFmtId="0" fontId="14" fillId="4" borderId="10" xfId="13" applyFont="1" applyFill="1" applyBorder="1" applyAlignment="1">
      <alignment vertical="center" wrapText="1"/>
    </xf>
    <xf numFmtId="0" fontId="14" fillId="4" borderId="13" xfId="13" applyFont="1" applyFill="1" applyBorder="1" applyAlignment="1">
      <alignment vertical="center" wrapText="1"/>
    </xf>
    <xf numFmtId="0" fontId="96" fillId="0" borderId="0" xfId="24" applyFont="1" applyAlignment="1">
      <alignment horizontal="left"/>
    </xf>
    <xf numFmtId="3" fontId="96" fillId="0" borderId="0" xfId="24" applyNumberFormat="1" applyFont="1"/>
    <xf numFmtId="0" fontId="96" fillId="0" borderId="0" xfId="24" applyFont="1" applyAlignment="1">
      <alignment horizontal="left" indent="1"/>
    </xf>
    <xf numFmtId="0" fontId="96" fillId="0" borderId="0" xfId="24" applyFont="1"/>
    <xf numFmtId="3" fontId="18" fillId="0" borderId="8" xfId="13" applyNumberFormat="1" applyFont="1" applyBorder="1" applyAlignment="1">
      <alignment horizontal="center" vertical="center" wrapText="1"/>
    </xf>
    <xf numFmtId="3" fontId="18" fillId="0" borderId="9" xfId="13" applyNumberFormat="1" applyFont="1" applyBorder="1" applyAlignment="1">
      <alignment horizontal="center" vertical="center" wrapText="1"/>
    </xf>
    <xf numFmtId="3" fontId="18" fillId="0" borderId="11" xfId="13" applyNumberFormat="1" applyFont="1" applyBorder="1" applyAlignment="1">
      <alignment horizontal="center" vertical="center" wrapText="1"/>
    </xf>
    <xf numFmtId="3" fontId="18" fillId="0" borderId="12" xfId="13" applyNumberFormat="1" applyFont="1" applyBorder="1" applyAlignment="1">
      <alignment horizontal="center" vertical="center" wrapText="1"/>
    </xf>
    <xf numFmtId="3" fontId="14" fillId="0" borderId="14" xfId="13" applyNumberFormat="1" applyFont="1" applyBorder="1" applyAlignment="1">
      <alignment horizontal="center" vertical="center" wrapText="1"/>
    </xf>
    <xf numFmtId="3" fontId="14" fillId="0" borderId="15" xfId="13" applyNumberFormat="1" applyFont="1" applyBorder="1" applyAlignment="1">
      <alignment horizontal="center" vertical="center" wrapText="1"/>
    </xf>
    <xf numFmtId="0" fontId="95" fillId="0" borderId="0" xfId="13" applyFont="1" applyAlignment="1">
      <alignment horizontal="center"/>
    </xf>
    <xf numFmtId="0" fontId="99" fillId="0" borderId="0" xfId="13" applyFont="1"/>
    <xf numFmtId="0" fontId="99" fillId="0" borderId="0" xfId="13" applyFont="1" applyAlignment="1">
      <alignment horizontal="center"/>
    </xf>
    <xf numFmtId="0" fontId="97" fillId="0" borderId="0" xfId="13" applyFont="1" applyAlignment="1">
      <alignment horizontal="left" vertical="center" wrapText="1"/>
    </xf>
    <xf numFmtId="0" fontId="97" fillId="0" borderId="0" xfId="13" applyFont="1" applyAlignment="1">
      <alignment horizontal="center" vertical="center" wrapText="1"/>
    </xf>
    <xf numFmtId="3" fontId="15" fillId="0" borderId="7" xfId="13" applyNumberFormat="1" applyFont="1" applyBorder="1" applyAlignment="1">
      <alignment horizontal="center" vertical="center" wrapText="1"/>
    </xf>
    <xf numFmtId="3" fontId="15" fillId="0" borderId="8" xfId="13" applyNumberFormat="1" applyFont="1" applyBorder="1" applyAlignment="1">
      <alignment horizontal="center" vertical="center" wrapText="1"/>
    </xf>
    <xf numFmtId="0" fontId="15" fillId="0" borderId="8" xfId="13" applyFont="1" applyBorder="1" applyAlignment="1">
      <alignment horizontal="center" vertical="center"/>
    </xf>
    <xf numFmtId="3" fontId="15" fillId="0" borderId="10" xfId="13" applyNumberFormat="1" applyFont="1" applyBorder="1" applyAlignment="1">
      <alignment horizontal="center" vertical="center" wrapText="1"/>
    </xf>
    <xf numFmtId="0" fontId="15" fillId="0" borderId="11" xfId="13" applyFont="1" applyBorder="1" applyAlignment="1">
      <alignment horizontal="center" vertical="center"/>
    </xf>
    <xf numFmtId="3" fontId="30" fillId="0" borderId="13" xfId="13" applyNumberFormat="1" applyFont="1" applyBorder="1" applyAlignment="1">
      <alignment horizontal="center" vertical="center" wrapText="1"/>
    </xf>
    <xf numFmtId="3" fontId="30" fillId="0" borderId="14" xfId="13" applyNumberFormat="1" applyFont="1" applyBorder="1" applyAlignment="1">
      <alignment horizontal="center" vertical="center" wrapText="1"/>
    </xf>
    <xf numFmtId="3" fontId="30" fillId="0" borderId="40" xfId="13" applyNumberFormat="1" applyFont="1" applyBorder="1" applyAlignment="1">
      <alignment horizontal="center" vertical="center" wrapText="1"/>
    </xf>
    <xf numFmtId="3" fontId="30" fillId="0" borderId="53" xfId="13" applyNumberFormat="1" applyFont="1" applyBorder="1" applyAlignment="1">
      <alignment horizontal="center" vertical="center" wrapText="1"/>
    </xf>
    <xf numFmtId="3" fontId="30" fillId="0" borderId="62" xfId="13" applyNumberFormat="1" applyFont="1" applyBorder="1" applyAlignment="1">
      <alignment horizontal="center" vertical="center" wrapText="1"/>
    </xf>
    <xf numFmtId="3" fontId="30" fillId="0" borderId="9" xfId="13" applyNumberFormat="1" applyFont="1" applyBorder="1" applyAlignment="1">
      <alignment vertical="center"/>
    </xf>
    <xf numFmtId="3" fontId="30" fillId="0" borderId="12" xfId="13" applyNumberFormat="1" applyFont="1" applyBorder="1" applyAlignment="1">
      <alignment vertical="center"/>
    </xf>
    <xf numFmtId="0" fontId="12" fillId="0" borderId="58" xfId="13" applyFont="1" applyBorder="1" applyAlignment="1">
      <alignment horizontal="center" vertical="center"/>
    </xf>
    <xf numFmtId="3" fontId="10" fillId="0" borderId="36" xfId="0" applyNumberFormat="1" applyFont="1" applyBorder="1" applyAlignment="1">
      <alignment horizontal="left" vertical="center" wrapText="1"/>
    </xf>
    <xf numFmtId="0" fontId="12" fillId="0" borderId="41" xfId="13" applyFont="1" applyBorder="1" applyAlignment="1">
      <alignment horizontal="center" vertical="center"/>
    </xf>
    <xf numFmtId="3" fontId="10" fillId="0" borderId="38" xfId="0" applyNumberFormat="1" applyFont="1" applyBorder="1" applyAlignment="1">
      <alignment horizontal="left" vertical="center" wrapText="1"/>
    </xf>
    <xf numFmtId="0" fontId="12" fillId="0" borderId="31" xfId="13" applyFont="1" applyBorder="1" applyAlignment="1">
      <alignment horizontal="center" vertical="center"/>
    </xf>
    <xf numFmtId="3" fontId="10" fillId="0" borderId="49" xfId="0" applyNumberFormat="1" applyFont="1" applyBorder="1" applyAlignment="1">
      <alignment horizontal="left" vertical="center" wrapText="1"/>
    </xf>
    <xf numFmtId="0" fontId="100" fillId="0" borderId="0" xfId="14" applyFont="1" applyAlignment="1">
      <alignment vertical="center" wrapText="1"/>
    </xf>
    <xf numFmtId="0" fontId="100" fillId="0" borderId="0" xfId="14" applyFont="1" applyAlignment="1">
      <alignment horizontal="left" vertical="center" wrapText="1"/>
    </xf>
    <xf numFmtId="3" fontId="15" fillId="0" borderId="30" xfId="14" applyNumberFormat="1" applyFont="1" applyBorder="1" applyAlignment="1">
      <alignment horizontal="center" vertical="center" wrapText="1"/>
    </xf>
    <xf numFmtId="3" fontId="15" fillId="0" borderId="58" xfId="14" applyNumberFormat="1" applyFont="1" applyBorder="1" applyAlignment="1">
      <alignment horizontal="center" vertical="center" wrapText="1"/>
    </xf>
    <xf numFmtId="3" fontId="15" fillId="0" borderId="41" xfId="14" applyNumberFormat="1" applyFont="1" applyBorder="1" applyAlignment="1">
      <alignment horizontal="center" vertical="center" wrapText="1"/>
    </xf>
    <xf numFmtId="3" fontId="30" fillId="0" borderId="17" xfId="14" applyNumberFormat="1" applyFont="1" applyBorder="1" applyAlignment="1">
      <alignment horizontal="center" vertical="center" wrapText="1"/>
    </xf>
    <xf numFmtId="3" fontId="15" fillId="0" borderId="35" xfId="1" applyNumberFormat="1" applyFont="1" applyBorder="1" applyAlignment="1">
      <alignment horizontal="center" vertical="center"/>
    </xf>
    <xf numFmtId="0" fontId="18" fillId="0" borderId="0" xfId="0" applyFont="1" applyAlignment="1">
      <alignment vertical="center"/>
    </xf>
    <xf numFmtId="0" fontId="14" fillId="0" borderId="0" xfId="0" applyFont="1" applyAlignment="1">
      <alignment horizontal="left" wrapText="1"/>
    </xf>
    <xf numFmtId="0" fontId="14" fillId="0" borderId="0" xfId="13" applyFont="1" applyAlignment="1">
      <alignment horizontal="left" vertical="center" wrapText="1"/>
    </xf>
    <xf numFmtId="0" fontId="14" fillId="0" borderId="0" xfId="13" applyFont="1" applyAlignment="1">
      <alignment vertical="top" wrapText="1"/>
    </xf>
    <xf numFmtId="0" fontId="21" fillId="0" borderId="0" xfId="13" applyFont="1" applyAlignment="1">
      <alignment horizontal="center" vertical="center" wrapText="1"/>
    </xf>
    <xf numFmtId="0" fontId="18" fillId="0" borderId="0" xfId="7" applyFont="1"/>
    <xf numFmtId="3" fontId="18" fillId="0" borderId="0" xfId="13" applyNumberFormat="1" applyFont="1" applyAlignment="1">
      <alignment vertical="center"/>
    </xf>
    <xf numFmtId="3" fontId="30" fillId="0" borderId="0" xfId="13" applyNumberFormat="1" applyFont="1" applyAlignment="1">
      <alignment horizontal="center" wrapText="1"/>
    </xf>
    <xf numFmtId="4" fontId="15" fillId="0" borderId="9" xfId="13" applyNumberFormat="1" applyFont="1" applyBorder="1" applyAlignment="1">
      <alignment horizontal="center" vertical="center"/>
    </xf>
    <xf numFmtId="4" fontId="15" fillId="0" borderId="12" xfId="13" applyNumberFormat="1" applyFont="1" applyBorder="1" applyAlignment="1">
      <alignment horizontal="center" vertical="center"/>
    </xf>
    <xf numFmtId="4" fontId="15" fillId="0" borderId="51" xfId="13" applyNumberFormat="1" applyFont="1" applyBorder="1" applyAlignment="1">
      <alignment horizontal="center" vertical="center"/>
    </xf>
    <xf numFmtId="0" fontId="55" fillId="0" borderId="19" xfId="7" applyFont="1" applyBorder="1" applyAlignment="1">
      <alignment vertical="top" wrapText="1"/>
    </xf>
    <xf numFmtId="0" fontId="30" fillId="0" borderId="0" xfId="11" applyFont="1" applyAlignment="1">
      <alignment horizontal="left" vertical="center" textRotation="91" wrapText="1"/>
    </xf>
    <xf numFmtId="0" fontId="30" fillId="0" borderId="0" xfId="11" applyFont="1" applyAlignment="1">
      <alignment vertical="center" textRotation="91" wrapText="1"/>
    </xf>
    <xf numFmtId="0" fontId="17" fillId="0" borderId="0" xfId="11" applyFont="1" applyAlignment="1">
      <alignment horizontal="left" vertical="center" textRotation="91" wrapText="1"/>
    </xf>
    <xf numFmtId="14" fontId="18" fillId="0" borderId="31" xfId="11" applyNumberFormat="1" applyFont="1" applyBorder="1" applyAlignment="1">
      <alignment horizontal="center" vertical="center"/>
    </xf>
    <xf numFmtId="0" fontId="101" fillId="0" borderId="0" xfId="13" applyFont="1"/>
    <xf numFmtId="0" fontId="14" fillId="4" borderId="66" xfId="1" applyFont="1" applyFill="1" applyBorder="1" applyAlignment="1">
      <alignment horizontal="left" vertical="center"/>
    </xf>
    <xf numFmtId="0" fontId="18" fillId="0" borderId="66" xfId="1" applyFont="1" applyBorder="1"/>
    <xf numFmtId="0" fontId="18" fillId="4" borderId="66" xfId="1" applyFont="1" applyFill="1" applyBorder="1" applyAlignment="1">
      <alignment vertical="center"/>
    </xf>
    <xf numFmtId="0" fontId="18" fillId="4" borderId="59" xfId="1" applyFont="1" applyFill="1" applyBorder="1" applyAlignment="1">
      <alignment horizontal="left" vertical="center" indent="2"/>
    </xf>
    <xf numFmtId="0" fontId="18" fillId="0" borderId="59" xfId="1" applyFont="1" applyBorder="1"/>
    <xf numFmtId="0" fontId="18" fillId="4" borderId="59" xfId="1" applyFont="1" applyFill="1" applyBorder="1" applyAlignment="1">
      <alignment vertical="center"/>
    </xf>
    <xf numFmtId="0" fontId="18" fillId="4" borderId="60" xfId="1" applyFont="1" applyFill="1" applyBorder="1" applyAlignment="1">
      <alignment horizontal="left" vertical="center" indent="2"/>
    </xf>
    <xf numFmtId="0" fontId="18" fillId="0" borderId="60" xfId="1" applyFont="1" applyBorder="1"/>
    <xf numFmtId="0" fontId="18" fillId="4" borderId="60" xfId="1" applyFont="1" applyFill="1" applyBorder="1" applyAlignment="1">
      <alignment vertical="center"/>
    </xf>
    <xf numFmtId="0" fontId="14" fillId="4" borderId="67" xfId="1" applyFont="1" applyFill="1" applyBorder="1" applyAlignment="1">
      <alignment horizontal="left" vertical="center"/>
    </xf>
    <xf numFmtId="0" fontId="18" fillId="0" borderId="67" xfId="1" applyFont="1" applyBorder="1"/>
    <xf numFmtId="0" fontId="18" fillId="4" borderId="67" xfId="1" applyFont="1" applyFill="1" applyBorder="1" applyAlignment="1">
      <alignment vertical="center"/>
    </xf>
    <xf numFmtId="0" fontId="14" fillId="0" borderId="68" xfId="1" applyFont="1" applyBorder="1" applyAlignment="1">
      <alignment horizontal="left" vertical="center"/>
    </xf>
    <xf numFmtId="0" fontId="14" fillId="0" borderId="61" xfId="1" applyFont="1" applyBorder="1" applyAlignment="1">
      <alignment vertical="center"/>
    </xf>
    <xf numFmtId="0" fontId="14" fillId="0" borderId="0" xfId="1" applyFont="1" applyAlignment="1">
      <alignment horizontal="center" vertical="center"/>
    </xf>
    <xf numFmtId="0" fontId="14" fillId="0" borderId="48" xfId="1" applyFont="1" applyBorder="1" applyAlignment="1">
      <alignment horizontal="center" vertical="center"/>
    </xf>
    <xf numFmtId="4" fontId="14" fillId="0" borderId="0" xfId="1" applyNumberFormat="1" applyFont="1" applyAlignment="1">
      <alignment vertical="center"/>
    </xf>
    <xf numFmtId="0" fontId="18" fillId="0" borderId="0" xfId="1" applyFont="1" applyAlignment="1">
      <alignment vertical="center"/>
    </xf>
    <xf numFmtId="0" fontId="14" fillId="0" borderId="0" xfId="1" applyFont="1" applyAlignment="1">
      <alignment horizontal="left" vertical="center"/>
    </xf>
    <xf numFmtId="0" fontId="14" fillId="4" borderId="59" xfId="1" applyFont="1" applyFill="1" applyBorder="1" applyAlignment="1">
      <alignment vertical="center"/>
    </xf>
    <xf numFmtId="0" fontId="14" fillId="4" borderId="60" xfId="1" applyFont="1" applyFill="1" applyBorder="1" applyAlignment="1">
      <alignment vertical="center"/>
    </xf>
    <xf numFmtId="0" fontId="14" fillId="4" borderId="81" xfId="1" applyFont="1" applyFill="1" applyBorder="1" applyAlignment="1">
      <alignment vertical="center"/>
    </xf>
    <xf numFmtId="0" fontId="18" fillId="0" borderId="81" xfId="1" applyFont="1" applyBorder="1"/>
    <xf numFmtId="0" fontId="18" fillId="4" borderId="81" xfId="1" applyFont="1" applyFill="1" applyBorder="1" applyAlignment="1">
      <alignment vertical="center"/>
    </xf>
    <xf numFmtId="0" fontId="14" fillId="0" borderId="61" xfId="1" applyFont="1" applyBorder="1" applyAlignment="1">
      <alignment horizontal="left" vertical="center"/>
    </xf>
    <xf numFmtId="0" fontId="18" fillId="0" borderId="61" xfId="1" applyFont="1" applyBorder="1"/>
    <xf numFmtId="0" fontId="18" fillId="4" borderId="61" xfId="1" applyFont="1" applyFill="1" applyBorder="1" applyAlignment="1">
      <alignment vertical="center"/>
    </xf>
    <xf numFmtId="0" fontId="18" fillId="0" borderId="0" xfId="1" applyFont="1"/>
    <xf numFmtId="0" fontId="18" fillId="4" borderId="0" xfId="1" applyFont="1" applyFill="1" applyAlignment="1">
      <alignment vertical="center"/>
    </xf>
    <xf numFmtId="0" fontId="14" fillId="4" borderId="0" xfId="1" applyFont="1" applyFill="1" applyAlignment="1">
      <alignment horizontal="left" vertical="center" wrapText="1"/>
    </xf>
    <xf numFmtId="0" fontId="33" fillId="4" borderId="0" xfId="11" applyFont="1" applyFill="1" applyAlignment="1">
      <alignment horizontal="left" wrapText="1"/>
    </xf>
    <xf numFmtId="0" fontId="33" fillId="0" borderId="0" xfId="11" applyFont="1" applyAlignment="1">
      <alignment wrapText="1"/>
    </xf>
    <xf numFmtId="2" fontId="61" fillId="0" borderId="0" xfId="11" applyNumberFormat="1" applyFont="1" applyAlignment="1">
      <alignment vertical="center"/>
    </xf>
    <xf numFmtId="0" fontId="30" fillId="6" borderId="0" xfId="13" applyFont="1" applyFill="1" applyAlignment="1">
      <alignment horizontal="left" vertical="center"/>
    </xf>
    <xf numFmtId="0" fontId="30" fillId="6" borderId="0" xfId="13" applyFont="1" applyFill="1" applyAlignment="1">
      <alignment horizontal="center" vertical="center"/>
    </xf>
    <xf numFmtId="0" fontId="17" fillId="6" borderId="0" xfId="13" applyFont="1" applyFill="1" applyAlignment="1">
      <alignment horizontal="left" vertical="center"/>
    </xf>
    <xf numFmtId="0" fontId="34" fillId="7" borderId="0" xfId="13" applyFont="1" applyFill="1" applyAlignment="1">
      <alignment horizontal="center" vertical="center"/>
    </xf>
    <xf numFmtId="0" fontId="80" fillId="6" borderId="0" xfId="13" applyFont="1" applyFill="1" applyAlignment="1">
      <alignment vertical="center"/>
    </xf>
    <xf numFmtId="0" fontId="82" fillId="6" borderId="0" xfId="13" applyFont="1" applyFill="1" applyAlignment="1">
      <alignment horizontal="left" vertical="center"/>
    </xf>
    <xf numFmtId="0" fontId="31" fillId="6" borderId="0" xfId="13" applyFont="1" applyFill="1" applyAlignment="1">
      <alignment horizontal="center" vertical="center"/>
    </xf>
    <xf numFmtId="0" fontId="37" fillId="6" borderId="0" xfId="13" applyFont="1" applyFill="1" applyAlignment="1">
      <alignment vertical="center"/>
    </xf>
    <xf numFmtId="0" fontId="81" fillId="6" borderId="0" xfId="13" applyFont="1" applyFill="1" applyAlignment="1">
      <alignment horizontal="right" vertical="center"/>
    </xf>
    <xf numFmtId="0" fontId="30" fillId="6" borderId="0" xfId="13" applyFont="1" applyFill="1" applyAlignment="1">
      <alignment vertical="center"/>
    </xf>
    <xf numFmtId="0" fontId="30" fillId="6" borderId="1" xfId="13" applyFont="1" applyFill="1" applyBorder="1" applyAlignment="1">
      <alignment horizontal="center" vertical="center" wrapText="1"/>
    </xf>
    <xf numFmtId="0" fontId="30" fillId="6" borderId="2" xfId="13" applyFont="1" applyFill="1" applyBorder="1" applyAlignment="1">
      <alignment horizontal="center" vertical="center"/>
    </xf>
    <xf numFmtId="0" fontId="30" fillId="6" borderId="3" xfId="13" applyFont="1" applyFill="1" applyBorder="1" applyAlignment="1">
      <alignment horizontal="center" vertical="center"/>
    </xf>
    <xf numFmtId="0" fontId="17" fillId="6" borderId="4" xfId="13" applyFont="1" applyFill="1" applyBorder="1" applyAlignment="1">
      <alignment horizontal="center" vertical="center" wrapText="1"/>
    </xf>
    <xf numFmtId="0" fontId="17" fillId="6" borderId="5" xfId="13" applyFont="1" applyFill="1" applyBorder="1" applyAlignment="1">
      <alignment horizontal="center" vertical="center"/>
    </xf>
    <xf numFmtId="0" fontId="17" fillId="6" borderId="6" xfId="13" applyFont="1" applyFill="1" applyBorder="1" applyAlignment="1">
      <alignment horizontal="center" vertical="center"/>
    </xf>
    <xf numFmtId="0" fontId="97" fillId="6" borderId="0" xfId="13" applyFont="1" applyFill="1" applyAlignment="1">
      <alignment horizontal="center" vertical="center"/>
    </xf>
    <xf numFmtId="0" fontId="98" fillId="6" borderId="0" xfId="13" applyFont="1" applyFill="1" applyAlignment="1">
      <alignment horizontal="center" vertical="center"/>
    </xf>
    <xf numFmtId="0" fontId="97" fillId="6" borderId="16" xfId="13" applyFont="1" applyFill="1" applyBorder="1" applyAlignment="1">
      <alignment horizontal="center" vertical="center" wrapText="1"/>
    </xf>
    <xf numFmtId="0" fontId="97" fillId="6" borderId="21" xfId="13" applyFont="1" applyFill="1" applyBorder="1" applyAlignment="1">
      <alignment horizontal="left" vertical="center" wrapText="1"/>
    </xf>
    <xf numFmtId="0" fontId="97" fillId="6" borderId="47" xfId="13" applyFont="1" applyFill="1" applyBorder="1" applyAlignment="1">
      <alignment horizontal="center" vertical="center"/>
    </xf>
    <xf numFmtId="0" fontId="97" fillId="6" borderId="2" xfId="13" applyFont="1" applyFill="1" applyBorder="1" applyAlignment="1">
      <alignment horizontal="center" vertical="center"/>
    </xf>
    <xf numFmtId="0" fontId="97" fillId="6" borderId="3" xfId="13" applyFont="1" applyFill="1" applyBorder="1" applyAlignment="1">
      <alignment horizontal="center" vertical="center"/>
    </xf>
    <xf numFmtId="0" fontId="98" fillId="6" borderId="17" xfId="13" applyFont="1" applyFill="1" applyBorder="1" applyAlignment="1">
      <alignment horizontal="center" vertical="top" wrapText="1"/>
    </xf>
    <xf numFmtId="0" fontId="98" fillId="6" borderId="23" xfId="13" applyFont="1" applyFill="1" applyBorder="1" applyAlignment="1">
      <alignment horizontal="left" vertical="top" wrapText="1"/>
    </xf>
    <xf numFmtId="0" fontId="98" fillId="6" borderId="48" xfId="13" applyFont="1" applyFill="1" applyBorder="1" applyAlignment="1">
      <alignment horizontal="center" vertical="top"/>
    </xf>
    <xf numFmtId="0" fontId="98" fillId="6" borderId="5" xfId="13" applyFont="1" applyFill="1" applyBorder="1" applyAlignment="1">
      <alignment horizontal="center" vertical="top"/>
    </xf>
    <xf numFmtId="0" fontId="98" fillId="6" borderId="6" xfId="13" applyFont="1" applyFill="1" applyBorder="1" applyAlignment="1">
      <alignment horizontal="center" vertical="top"/>
    </xf>
    <xf numFmtId="0" fontId="17" fillId="7" borderId="38" xfId="13" applyFont="1" applyFill="1" applyBorder="1" applyAlignment="1">
      <alignment horizontal="center" vertical="center" wrapText="1"/>
    </xf>
    <xf numFmtId="0" fontId="17" fillId="7" borderId="49" xfId="13" applyFont="1" applyFill="1" applyBorder="1" applyAlignment="1">
      <alignment horizontal="center" vertical="center" wrapText="1"/>
    </xf>
    <xf numFmtId="0" fontId="17" fillId="7" borderId="50" xfId="13" applyFont="1" applyFill="1" applyBorder="1" applyAlignment="1">
      <alignment horizontal="center" vertical="center" wrapText="1"/>
    </xf>
    <xf numFmtId="0" fontId="15" fillId="7" borderId="50" xfId="13" applyFont="1" applyFill="1" applyBorder="1" applyAlignment="1">
      <alignment horizontal="center" vertical="center" wrapText="1"/>
    </xf>
    <xf numFmtId="0" fontId="15" fillId="7" borderId="51" xfId="13" applyFont="1" applyFill="1" applyBorder="1" applyAlignment="1">
      <alignment horizontal="center" vertical="center" wrapText="1"/>
    </xf>
    <xf numFmtId="0" fontId="17" fillId="6" borderId="0" xfId="13" applyFont="1" applyFill="1" applyAlignment="1">
      <alignment horizontal="center" vertical="center"/>
    </xf>
    <xf numFmtId="0" fontId="14" fillId="7" borderId="25" xfId="13" applyFont="1" applyFill="1" applyBorder="1" applyAlignment="1">
      <alignment horizontal="center" vertical="center" wrapText="1"/>
    </xf>
    <xf numFmtId="0" fontId="14" fillId="7" borderId="26" xfId="13" applyFont="1" applyFill="1" applyBorder="1" applyAlignment="1">
      <alignment horizontal="center" vertical="center" wrapText="1"/>
    </xf>
    <xf numFmtId="0" fontId="14" fillId="7" borderId="27" xfId="13" applyFont="1" applyFill="1" applyBorder="1" applyAlignment="1">
      <alignment horizontal="center" vertical="center" wrapText="1"/>
    </xf>
    <xf numFmtId="3" fontId="15" fillId="0" borderId="40" xfId="12" applyNumberFormat="1" applyFont="1" applyBorder="1" applyAlignment="1">
      <alignment horizontal="center"/>
    </xf>
    <xf numFmtId="0" fontId="25" fillId="0" borderId="12" xfId="12" applyFont="1" applyBorder="1"/>
    <xf numFmtId="3" fontId="30" fillId="6" borderId="34" xfId="12" applyNumberFormat="1" applyFont="1" applyFill="1" applyBorder="1" applyAlignment="1">
      <alignment horizontal="center" vertical="center"/>
    </xf>
    <xf numFmtId="3" fontId="30" fillId="6" borderId="33" xfId="12" applyNumberFormat="1" applyFont="1" applyFill="1" applyBorder="1" applyAlignment="1">
      <alignment horizontal="center" vertical="center"/>
    </xf>
    <xf numFmtId="0" fontId="62" fillId="6" borderId="0" xfId="13" applyFont="1" applyFill="1" applyAlignment="1">
      <alignment vertical="center" wrapText="1"/>
    </xf>
    <xf numFmtId="0" fontId="14" fillId="6" borderId="32" xfId="14" applyFont="1" applyFill="1" applyBorder="1" applyAlignment="1">
      <alignment horizontal="center" vertical="center" wrapText="1"/>
    </xf>
    <xf numFmtId="0" fontId="14" fillId="6" borderId="32" xfId="13" applyFont="1" applyFill="1" applyBorder="1" applyAlignment="1">
      <alignment horizontal="center" vertical="center" wrapText="1"/>
    </xf>
    <xf numFmtId="0" fontId="14" fillId="6" borderId="0" xfId="13" applyFont="1" applyFill="1" applyAlignment="1">
      <alignment horizontal="center" vertical="center"/>
    </xf>
    <xf numFmtId="0" fontId="30" fillId="6" borderId="32" xfId="13" applyFont="1" applyFill="1" applyBorder="1" applyAlignment="1">
      <alignment horizontal="center" vertical="center" wrapText="1"/>
    </xf>
    <xf numFmtId="0" fontId="30" fillId="6" borderId="34" xfId="13" applyFont="1" applyFill="1" applyBorder="1" applyAlignment="1">
      <alignment horizontal="center" vertical="center" wrapText="1"/>
    </xf>
    <xf numFmtId="0" fontId="30" fillId="6" borderId="28" xfId="13" applyFont="1" applyFill="1" applyBorder="1" applyAlignment="1">
      <alignment horizontal="center" vertical="center" wrapText="1"/>
    </xf>
    <xf numFmtId="0" fontId="30" fillId="6" borderId="29" xfId="13" applyFont="1" applyFill="1" applyBorder="1" applyAlignment="1">
      <alignment horizontal="center" vertical="center" wrapText="1"/>
    </xf>
    <xf numFmtId="0" fontId="14" fillId="6" borderId="13" xfId="1" applyFont="1" applyFill="1" applyBorder="1" applyAlignment="1">
      <alignment horizontal="center" vertical="center" wrapText="1"/>
    </xf>
    <xf numFmtId="0" fontId="14" fillId="6" borderId="14" xfId="1" applyFont="1" applyFill="1" applyBorder="1" applyAlignment="1">
      <alignment horizontal="center" vertical="center" wrapText="1"/>
    </xf>
    <xf numFmtId="0" fontId="14" fillId="6" borderId="24" xfId="1" applyFont="1" applyFill="1" applyBorder="1" applyAlignment="1">
      <alignment horizontal="center" vertical="center" wrapText="1"/>
    </xf>
    <xf numFmtId="0" fontId="14" fillId="6" borderId="15" xfId="1" applyFont="1" applyFill="1" applyBorder="1" applyAlignment="1">
      <alignment horizontal="center" vertical="center" wrapText="1"/>
    </xf>
    <xf numFmtId="0" fontId="14" fillId="6" borderId="42" xfId="1" applyFont="1" applyFill="1" applyBorder="1" applyAlignment="1">
      <alignment horizontal="center" vertical="center" wrapText="1"/>
    </xf>
    <xf numFmtId="0" fontId="14" fillId="6" borderId="0" xfId="13" applyFont="1" applyFill="1" applyAlignment="1">
      <alignment vertical="top" wrapText="1"/>
    </xf>
    <xf numFmtId="4" fontId="14" fillId="6" borderId="0" xfId="7" applyNumberFormat="1" applyFont="1" applyFill="1" applyAlignment="1">
      <alignment horizontal="left" vertical="center" wrapText="1"/>
    </xf>
    <xf numFmtId="0" fontId="25" fillId="8" borderId="14" xfId="7" applyFont="1" applyFill="1" applyBorder="1" applyAlignment="1">
      <alignment horizontal="center" vertical="center" wrapText="1"/>
    </xf>
    <xf numFmtId="4" fontId="25" fillId="8" borderId="15" xfId="7" applyNumberFormat="1" applyFont="1" applyFill="1" applyBorder="1" applyAlignment="1">
      <alignment horizontal="center" vertical="center" wrapText="1"/>
    </xf>
    <xf numFmtId="0" fontId="14" fillId="6" borderId="0" xfId="13" applyFont="1" applyFill="1" applyAlignment="1">
      <alignment horizontal="left" vertical="center"/>
    </xf>
    <xf numFmtId="0" fontId="14" fillId="6" borderId="55" xfId="7" applyFont="1" applyFill="1" applyBorder="1"/>
    <xf numFmtId="3" fontId="14" fillId="6" borderId="64" xfId="7" applyNumberFormat="1" applyFont="1" applyFill="1" applyBorder="1" applyAlignment="1">
      <alignment horizontal="center" vertical="center"/>
    </xf>
    <xf numFmtId="3" fontId="14" fillId="6" borderId="64" xfId="7" applyNumberFormat="1" applyFont="1" applyFill="1" applyBorder="1" applyAlignment="1">
      <alignment vertical="center"/>
    </xf>
    <xf numFmtId="3" fontId="25" fillId="6" borderId="54" xfId="13" applyNumberFormat="1" applyFont="1" applyFill="1" applyBorder="1" applyAlignment="1">
      <alignment horizontal="center" vertical="center" wrapText="1"/>
    </xf>
    <xf numFmtId="3" fontId="30" fillId="6" borderId="28" xfId="13" applyNumberFormat="1" applyFont="1" applyFill="1" applyBorder="1" applyAlignment="1">
      <alignment horizontal="center" vertical="center" wrapText="1"/>
    </xf>
    <xf numFmtId="3" fontId="30" fillId="6" borderId="29" xfId="13" applyNumberFormat="1" applyFont="1" applyFill="1" applyBorder="1" applyAlignment="1">
      <alignment horizontal="center" vertical="center" wrapText="1"/>
    </xf>
    <xf numFmtId="3" fontId="30" fillId="6" borderId="28" xfId="13" applyNumberFormat="1" applyFont="1" applyFill="1" applyBorder="1" applyAlignment="1">
      <alignment horizontal="center" vertical="center"/>
    </xf>
    <xf numFmtId="3" fontId="30" fillId="6" borderId="28" xfId="13" applyNumberFormat="1" applyFont="1" applyFill="1" applyBorder="1" applyAlignment="1">
      <alignment horizontal="right" vertical="center"/>
    </xf>
    <xf numFmtId="4" fontId="30" fillId="6" borderId="29" xfId="13" applyNumberFormat="1" applyFont="1" applyFill="1" applyBorder="1" applyAlignment="1">
      <alignment horizontal="center" vertical="center"/>
    </xf>
    <xf numFmtId="0" fontId="20" fillId="8" borderId="21" xfId="7" applyFont="1" applyFill="1" applyBorder="1" applyAlignment="1">
      <alignment horizontal="center" vertical="center" wrapText="1"/>
    </xf>
    <xf numFmtId="0" fontId="20" fillId="8" borderId="22" xfId="7" applyFont="1" applyFill="1" applyBorder="1" applyAlignment="1">
      <alignment horizontal="center" vertical="center" wrapText="1"/>
    </xf>
    <xf numFmtId="0" fontId="20" fillId="8" borderId="22" xfId="7" applyFont="1" applyFill="1" applyBorder="1" applyAlignment="1">
      <alignment horizontal="center" wrapText="1"/>
    </xf>
    <xf numFmtId="0" fontId="12" fillId="8" borderId="3" xfId="7" applyFont="1" applyFill="1" applyBorder="1" applyAlignment="1">
      <alignment horizontal="center" vertical="center" wrapText="1"/>
    </xf>
    <xf numFmtId="0" fontId="12" fillId="0" borderId="0" xfId="7" applyFont="1" applyAlignment="1">
      <alignment horizontal="center"/>
    </xf>
    <xf numFmtId="169" fontId="25" fillId="0" borderId="0" xfId="7" applyNumberFormat="1" applyFont="1" applyAlignment="1">
      <alignment horizontal="center"/>
    </xf>
    <xf numFmtId="2" fontId="12" fillId="0" borderId="11" xfId="25" applyNumberFormat="1" applyFont="1" applyBorder="1" applyAlignment="1">
      <alignment horizontal="center" vertical="center"/>
    </xf>
    <xf numFmtId="2" fontId="12" fillId="0" borderId="14" xfId="25" applyNumberFormat="1" applyFont="1" applyBorder="1" applyAlignment="1">
      <alignment horizontal="center" vertical="center"/>
    </xf>
    <xf numFmtId="165" fontId="25" fillId="0" borderId="0" xfId="25" applyFont="1" applyBorder="1" applyAlignment="1">
      <alignment horizontal="center" vertical="center"/>
    </xf>
    <xf numFmtId="165" fontId="12" fillId="0" borderId="11" xfId="25" applyFont="1" applyBorder="1" applyAlignment="1">
      <alignment horizontal="center"/>
    </xf>
    <xf numFmtId="165" fontId="12" fillId="0" borderId="12" xfId="25" applyFont="1" applyBorder="1" applyAlignment="1">
      <alignment horizontal="center"/>
    </xf>
    <xf numFmtId="165" fontId="12" fillId="0" borderId="14" xfId="25" applyFont="1" applyBorder="1" applyAlignment="1">
      <alignment horizontal="center"/>
    </xf>
    <xf numFmtId="165" fontId="12" fillId="0" borderId="15" xfId="25" applyFont="1" applyBorder="1" applyAlignment="1">
      <alignment horizontal="center"/>
    </xf>
    <xf numFmtId="2" fontId="12" fillId="0" borderId="12" xfId="25" applyNumberFormat="1" applyFont="1" applyBorder="1" applyAlignment="1">
      <alignment horizontal="center" vertical="center"/>
    </xf>
    <xf numFmtId="2" fontId="12" fillId="0" borderId="15" xfId="25" applyNumberFormat="1" applyFont="1" applyBorder="1" applyAlignment="1">
      <alignment horizontal="center" vertical="center"/>
    </xf>
    <xf numFmtId="169" fontId="25" fillId="0" borderId="0" xfId="7" applyNumberFormat="1" applyFont="1" applyAlignment="1">
      <alignment horizontal="center" vertical="center"/>
    </xf>
    <xf numFmtId="0" fontId="12" fillId="0" borderId="0" xfId="7" applyFont="1" applyAlignment="1">
      <alignment horizontal="center" vertical="center"/>
    </xf>
    <xf numFmtId="169" fontId="12" fillId="0" borderId="0" xfId="7" applyNumberFormat="1" applyFont="1" applyAlignment="1">
      <alignment horizontal="center" vertical="center"/>
    </xf>
    <xf numFmtId="0" fontId="12" fillId="6" borderId="55" xfId="7" applyFont="1" applyFill="1" applyBorder="1" applyAlignment="1">
      <alignment horizontal="left" vertical="center" wrapText="1"/>
    </xf>
    <xf numFmtId="0" fontId="30" fillId="8" borderId="29" xfId="23" applyFont="1" applyFill="1" applyBorder="1" applyAlignment="1">
      <alignment horizontal="center" vertical="center" wrapText="1"/>
    </xf>
    <xf numFmtId="0" fontId="26" fillId="6" borderId="9" xfId="23" applyFont="1" applyFill="1" applyBorder="1" applyAlignment="1">
      <alignment horizontal="left" vertical="center" wrapText="1"/>
    </xf>
    <xf numFmtId="3" fontId="30" fillId="6" borderId="30" xfId="23" applyNumberFormat="1" applyFont="1" applyFill="1" applyBorder="1" applyAlignment="1">
      <alignment horizontal="right" vertical="center"/>
    </xf>
    <xf numFmtId="0" fontId="26" fillId="6" borderId="15" xfId="23" applyFont="1" applyFill="1" applyBorder="1" applyAlignment="1">
      <alignment horizontal="left" vertical="center" wrapText="1"/>
    </xf>
    <xf numFmtId="3" fontId="30" fillId="6" borderId="31" xfId="23" applyNumberFormat="1" applyFont="1" applyFill="1" applyBorder="1" applyAlignment="1">
      <alignment horizontal="right" vertical="center"/>
    </xf>
    <xf numFmtId="0" fontId="12" fillId="6" borderId="0" xfId="0" applyFont="1" applyFill="1" applyAlignment="1">
      <alignment vertical="center" wrapText="1"/>
    </xf>
    <xf numFmtId="0" fontId="30" fillId="6" borderId="0" xfId="11" applyFont="1" applyFill="1" applyAlignment="1">
      <alignment vertical="center" textRotation="91" wrapText="1"/>
    </xf>
    <xf numFmtId="0" fontId="30" fillId="8" borderId="54" xfId="11" applyFont="1" applyFill="1" applyBorder="1" applyAlignment="1">
      <alignment horizontal="center" vertical="center" wrapText="1"/>
    </xf>
    <xf numFmtId="0" fontId="30" fillId="8" borderId="28" xfId="11" applyFont="1" applyFill="1" applyBorder="1" applyAlignment="1">
      <alignment horizontal="center" vertical="center" wrapText="1"/>
    </xf>
    <xf numFmtId="0" fontId="30" fillId="8" borderId="29" xfId="11" applyFont="1" applyFill="1" applyBorder="1" applyAlignment="1">
      <alignment horizontal="center" vertical="center" wrapText="1"/>
    </xf>
    <xf numFmtId="0" fontId="30" fillId="8" borderId="11" xfId="10" applyFont="1" applyFill="1" applyBorder="1" applyAlignment="1">
      <alignment horizontal="center" vertical="center" wrapText="1"/>
    </xf>
    <xf numFmtId="0" fontId="30" fillId="8" borderId="12" xfId="10" applyFont="1" applyFill="1" applyBorder="1" applyAlignment="1">
      <alignment horizontal="center" vertical="center" wrapText="1"/>
    </xf>
    <xf numFmtId="0" fontId="30" fillId="8" borderId="10" xfId="10" applyFont="1" applyFill="1" applyBorder="1" applyAlignment="1">
      <alignment horizontal="center" vertical="center" wrapText="1"/>
    </xf>
    <xf numFmtId="0" fontId="14" fillId="6" borderId="64" xfId="1" applyFont="1" applyFill="1" applyBorder="1" applyAlignment="1">
      <alignment horizontal="left" vertical="center"/>
    </xf>
    <xf numFmtId="0" fontId="14" fillId="6" borderId="33" xfId="1" applyFont="1" applyFill="1" applyBorder="1" applyAlignment="1">
      <alignment horizontal="left" vertical="center"/>
    </xf>
    <xf numFmtId="0" fontId="14" fillId="6" borderId="55" xfId="1" applyFont="1" applyFill="1" applyBorder="1" applyAlignment="1">
      <alignment horizontal="left" vertical="center"/>
    </xf>
    <xf numFmtId="0" fontId="10" fillId="0" borderId="0" xfId="13" applyFont="1" applyAlignment="1">
      <alignment wrapText="1"/>
    </xf>
    <xf numFmtId="0" fontId="22" fillId="0" borderId="0" xfId="12" applyFont="1" applyAlignment="1">
      <alignment horizontal="center"/>
    </xf>
    <xf numFmtId="0" fontId="25" fillId="0" borderId="0" xfId="12" applyFont="1"/>
    <xf numFmtId="3" fontId="15" fillId="0" borderId="0" xfId="12" applyNumberFormat="1" applyFont="1" applyAlignment="1">
      <alignment horizontal="center"/>
    </xf>
    <xf numFmtId="3" fontId="15" fillId="0" borderId="0" xfId="13" applyNumberFormat="1" applyFont="1" applyAlignment="1">
      <alignment horizontal="center"/>
    </xf>
    <xf numFmtId="0" fontId="10" fillId="0" borderId="0" xfId="13" applyFont="1" applyAlignment="1">
      <alignment horizontal="left"/>
    </xf>
    <xf numFmtId="0" fontId="30" fillId="6" borderId="16" xfId="13" applyFont="1" applyFill="1" applyBorder="1" applyAlignment="1">
      <alignment horizontal="left" vertical="center" wrapText="1"/>
    </xf>
    <xf numFmtId="0" fontId="30" fillId="6" borderId="1" xfId="13" applyFont="1" applyFill="1" applyBorder="1" applyAlignment="1">
      <alignment horizontal="left" vertical="center" wrapText="1"/>
    </xf>
    <xf numFmtId="0" fontId="17" fillId="6" borderId="17" xfId="13" applyFont="1" applyFill="1" applyBorder="1" applyAlignment="1">
      <alignment horizontal="left" vertical="center" wrapText="1"/>
    </xf>
    <xf numFmtId="0" fontId="17" fillId="6" borderId="4" xfId="13" applyFont="1" applyFill="1" applyBorder="1" applyAlignment="1">
      <alignment horizontal="left" vertical="center" wrapText="1"/>
    </xf>
    <xf numFmtId="0" fontId="30" fillId="4" borderId="7" xfId="13" applyFont="1" applyFill="1" applyBorder="1" applyAlignment="1">
      <alignment horizontal="left" vertical="center" wrapText="1"/>
    </xf>
    <xf numFmtId="0" fontId="30" fillId="4" borderId="10" xfId="13" applyFont="1" applyFill="1" applyBorder="1" applyAlignment="1">
      <alignment horizontal="left" vertical="center" wrapText="1"/>
    </xf>
    <xf numFmtId="0" fontId="30" fillId="4" borderId="13" xfId="13" applyFont="1" applyFill="1" applyBorder="1" applyAlignment="1">
      <alignment horizontal="left" vertical="center" wrapText="1"/>
    </xf>
    <xf numFmtId="3" fontId="5" fillId="0" borderId="0" xfId="24" applyNumberFormat="1" applyAlignment="1">
      <alignment horizontal="left"/>
    </xf>
    <xf numFmtId="0" fontId="0" fillId="0" borderId="0" xfId="13" applyFont="1" applyAlignment="1">
      <alignment horizontal="left"/>
    </xf>
    <xf numFmtId="3" fontId="15" fillId="5" borderId="8" xfId="13" applyNumberFormat="1" applyFont="1" applyFill="1" applyBorder="1" applyAlignment="1">
      <alignment horizontal="center" vertical="center" wrapText="1"/>
    </xf>
    <xf numFmtId="3" fontId="15" fillId="5" borderId="9" xfId="13" applyNumberFormat="1" applyFont="1" applyFill="1" applyBorder="1" applyAlignment="1">
      <alignment horizontal="center" vertical="center" wrapText="1"/>
    </xf>
    <xf numFmtId="3" fontId="15" fillId="5" borderId="11" xfId="13" applyNumberFormat="1" applyFont="1" applyFill="1" applyBorder="1" applyAlignment="1">
      <alignment horizontal="center" vertical="center" wrapText="1"/>
    </xf>
    <xf numFmtId="3" fontId="15" fillId="5" borderId="12" xfId="13" applyNumberFormat="1" applyFont="1" applyFill="1" applyBorder="1" applyAlignment="1">
      <alignment horizontal="center" vertical="center" wrapText="1"/>
    </xf>
    <xf numFmtId="3" fontId="30" fillId="5" borderId="14" xfId="13" applyNumberFormat="1" applyFont="1" applyFill="1" applyBorder="1" applyAlignment="1">
      <alignment horizontal="center" vertical="center" wrapText="1"/>
    </xf>
    <xf numFmtId="3" fontId="30" fillId="5" borderId="15" xfId="13" applyNumberFormat="1" applyFont="1" applyFill="1" applyBorder="1" applyAlignment="1">
      <alignment horizontal="center" vertical="center" wrapText="1"/>
    </xf>
    <xf numFmtId="3" fontId="15" fillId="0" borderId="9" xfId="13" applyNumberFormat="1" applyFont="1" applyBorder="1" applyAlignment="1">
      <alignment horizontal="center" vertical="center" wrapText="1"/>
    </xf>
    <xf numFmtId="3" fontId="30" fillId="0" borderId="15" xfId="13" applyNumberFormat="1" applyFont="1" applyBorder="1" applyAlignment="1">
      <alignment horizontal="center" vertical="center" wrapText="1"/>
    </xf>
    <xf numFmtId="0" fontId="21" fillId="6" borderId="0" xfId="13" applyFont="1" applyFill="1" applyAlignment="1">
      <alignment horizontal="center" vertical="center"/>
    </xf>
    <xf numFmtId="0" fontId="18" fillId="0" borderId="0" xfId="13" applyFont="1" applyAlignment="1">
      <alignment horizontal="left"/>
    </xf>
    <xf numFmtId="0" fontId="18" fillId="0" borderId="0" xfId="13" applyFont="1" applyAlignment="1">
      <alignment horizontal="center"/>
    </xf>
    <xf numFmtId="0" fontId="30" fillId="6" borderId="33" xfId="13" applyFont="1" applyFill="1" applyBorder="1" applyAlignment="1">
      <alignment horizontal="center" vertical="center" wrapText="1"/>
    </xf>
    <xf numFmtId="0" fontId="21" fillId="6" borderId="0" xfId="7" applyFont="1" applyFill="1" applyAlignment="1">
      <alignment horizontal="right" vertical="center" wrapText="1"/>
    </xf>
    <xf numFmtId="0" fontId="30" fillId="6" borderId="8" xfId="13" applyFont="1" applyFill="1" applyBorder="1" applyAlignment="1">
      <alignment horizontal="center" vertical="center" wrapText="1"/>
    </xf>
    <xf numFmtId="0" fontId="30" fillId="6" borderId="9" xfId="13" applyFont="1" applyFill="1" applyBorder="1" applyAlignment="1">
      <alignment horizontal="center" vertical="center" wrapText="1"/>
    </xf>
    <xf numFmtId="0" fontId="20" fillId="6" borderId="11" xfId="13" applyFont="1" applyFill="1" applyBorder="1" applyAlignment="1">
      <alignment horizontal="center" vertical="top" wrapText="1"/>
    </xf>
    <xf numFmtId="0" fontId="20" fillId="6" borderId="12" xfId="13" applyFont="1" applyFill="1" applyBorder="1" applyAlignment="1">
      <alignment horizontal="center" vertical="top" wrapText="1"/>
    </xf>
    <xf numFmtId="0" fontId="30" fillId="4" borderId="11" xfId="13" applyFont="1" applyFill="1" applyBorder="1" applyAlignment="1">
      <alignment vertical="center" wrapText="1"/>
    </xf>
    <xf numFmtId="3" fontId="30" fillId="0" borderId="11" xfId="13" applyNumberFormat="1" applyFont="1" applyBorder="1" applyAlignment="1">
      <alignment vertical="center" wrapText="1"/>
    </xf>
    <xf numFmtId="3" fontId="30" fillId="0" borderId="12" xfId="13" applyNumberFormat="1" applyFont="1" applyBorder="1" applyAlignment="1">
      <alignment vertical="center" wrapText="1"/>
    </xf>
    <xf numFmtId="0" fontId="30" fillId="6" borderId="11" xfId="13" applyFont="1" applyFill="1" applyBorder="1" applyAlignment="1">
      <alignment vertical="center" wrapText="1"/>
    </xf>
    <xf numFmtId="3" fontId="52" fillId="6" borderId="11" xfId="13" applyNumberFormat="1" applyFont="1" applyFill="1" applyBorder="1" applyAlignment="1">
      <alignment vertical="center" wrapText="1"/>
    </xf>
    <xf numFmtId="3" fontId="52" fillId="6" borderId="12" xfId="13" applyNumberFormat="1" applyFont="1" applyFill="1" applyBorder="1" applyAlignment="1">
      <alignment vertical="center" wrapText="1"/>
    </xf>
    <xf numFmtId="0" fontId="30" fillId="6" borderId="14" xfId="13" applyFont="1" applyFill="1" applyBorder="1" applyAlignment="1">
      <alignment vertical="center" wrapText="1"/>
    </xf>
    <xf numFmtId="3" fontId="33" fillId="6" borderId="14" xfId="13" applyNumberFormat="1" applyFont="1" applyFill="1" applyBorder="1" applyAlignment="1">
      <alignment vertical="center" wrapText="1"/>
    </xf>
    <xf numFmtId="3" fontId="33" fillId="6" borderId="15" xfId="13" applyNumberFormat="1" applyFont="1" applyFill="1" applyBorder="1" applyAlignment="1">
      <alignment vertical="center" wrapText="1"/>
    </xf>
    <xf numFmtId="0" fontId="21" fillId="7" borderId="25" xfId="13" applyFont="1" applyFill="1" applyBorder="1" applyAlignment="1">
      <alignment horizontal="center" vertical="top" wrapText="1"/>
    </xf>
    <xf numFmtId="0" fontId="21" fillId="7" borderId="26" xfId="13" applyFont="1" applyFill="1" applyBorder="1" applyAlignment="1">
      <alignment horizontal="center" vertical="top" wrapText="1"/>
    </xf>
    <xf numFmtId="0" fontId="21" fillId="7" borderId="27" xfId="13" applyFont="1" applyFill="1" applyBorder="1" applyAlignment="1">
      <alignment horizontal="center" vertical="top" wrapText="1"/>
    </xf>
    <xf numFmtId="0" fontId="21" fillId="7" borderId="23" xfId="13" applyFont="1" applyFill="1" applyBorder="1" applyAlignment="1">
      <alignment horizontal="center" vertical="top" wrapText="1"/>
    </xf>
    <xf numFmtId="0" fontId="21" fillId="7" borderId="24" xfId="13" applyFont="1" applyFill="1" applyBorder="1" applyAlignment="1">
      <alignment horizontal="center" vertical="top" wrapText="1"/>
    </xf>
    <xf numFmtId="0" fontId="21" fillId="7" borderId="6" xfId="13" applyFont="1" applyFill="1" applyBorder="1" applyAlignment="1">
      <alignment horizontal="center" vertical="top" wrapText="1"/>
    </xf>
    <xf numFmtId="0" fontId="27" fillId="0" borderId="0" xfId="13" applyFont="1" applyAlignment="1">
      <alignment horizontal="center" vertical="top" wrapText="1"/>
    </xf>
    <xf numFmtId="3" fontId="12" fillId="0" borderId="7" xfId="13" applyNumberFormat="1" applyFont="1" applyBorder="1" applyAlignment="1">
      <alignment horizontal="center" vertical="center"/>
    </xf>
    <xf numFmtId="3" fontId="12" fillId="0" borderId="8" xfId="13" applyNumberFormat="1" applyFont="1" applyBorder="1" applyAlignment="1">
      <alignment horizontal="center" vertical="center"/>
    </xf>
    <xf numFmtId="3" fontId="25" fillId="0" borderId="9" xfId="13" applyNumberFormat="1" applyFont="1" applyBorder="1" applyAlignment="1">
      <alignment horizontal="center" vertical="center"/>
    </xf>
    <xf numFmtId="3" fontId="12" fillId="0" borderId="10" xfId="13" applyNumberFormat="1" applyFont="1" applyBorder="1" applyAlignment="1">
      <alignment horizontal="center" vertical="center"/>
    </xf>
    <xf numFmtId="3" fontId="12" fillId="0" borderId="11" xfId="13" applyNumberFormat="1" applyFont="1" applyBorder="1" applyAlignment="1">
      <alignment horizontal="center" vertical="center"/>
    </xf>
    <xf numFmtId="3" fontId="25" fillId="0" borderId="12" xfId="13" applyNumberFormat="1" applyFont="1" applyBorder="1" applyAlignment="1">
      <alignment horizontal="center" vertical="center"/>
    </xf>
    <xf numFmtId="3" fontId="25" fillId="6" borderId="55" xfId="13" applyNumberFormat="1" applyFont="1" applyFill="1" applyBorder="1" applyAlignment="1">
      <alignment horizontal="center" vertical="center"/>
    </xf>
    <xf numFmtId="3" fontId="25" fillId="6" borderId="28" xfId="13" applyNumberFormat="1" applyFont="1" applyFill="1" applyBorder="1" applyAlignment="1">
      <alignment horizontal="center" vertical="center"/>
    </xf>
    <xf numFmtId="3" fontId="25" fillId="6" borderId="29" xfId="13" applyNumberFormat="1" applyFont="1" applyFill="1" applyBorder="1" applyAlignment="1">
      <alignment horizontal="center" vertical="center"/>
    </xf>
    <xf numFmtId="0" fontId="25" fillId="0" borderId="0" xfId="13" applyFont="1" applyAlignment="1">
      <alignment horizontal="center" vertical="center"/>
    </xf>
    <xf numFmtId="0" fontId="30" fillId="8" borderId="11" xfId="13" applyFont="1" applyFill="1" applyBorder="1" applyAlignment="1">
      <alignment horizontal="center" vertical="center" wrapText="1"/>
    </xf>
    <xf numFmtId="0" fontId="30" fillId="0" borderId="11" xfId="13" applyFont="1" applyBorder="1" applyAlignment="1">
      <alignment horizontal="left" vertical="center"/>
    </xf>
    <xf numFmtId="3" fontId="15" fillId="0" borderId="11" xfId="13" applyNumberFormat="1" applyFont="1" applyBorder="1" applyAlignment="1">
      <alignment horizontal="center" vertical="center"/>
    </xf>
    <xf numFmtId="3" fontId="30" fillId="0" borderId="11" xfId="13" applyNumberFormat="1" applyFont="1" applyBorder="1" applyAlignment="1">
      <alignment horizontal="center" vertical="center"/>
    </xf>
    <xf numFmtId="0" fontId="30" fillId="6" borderId="11" xfId="13" applyFont="1" applyFill="1" applyBorder="1" applyAlignment="1">
      <alignment horizontal="left" vertical="center"/>
    </xf>
    <xf numFmtId="3" fontId="30" fillId="6" borderId="11" xfId="13" applyNumberFormat="1" applyFont="1" applyFill="1" applyBorder="1" applyAlignment="1">
      <alignment horizontal="center" vertical="center"/>
    </xf>
    <xf numFmtId="0" fontId="30" fillId="6" borderId="14" xfId="13" applyFont="1" applyFill="1" applyBorder="1" applyAlignment="1">
      <alignment horizontal="left" vertical="center"/>
    </xf>
    <xf numFmtId="3" fontId="30" fillId="6" borderId="14" xfId="13" applyNumberFormat="1" applyFont="1" applyFill="1" applyBorder="1" applyAlignment="1">
      <alignment horizontal="center" vertical="center"/>
    </xf>
    <xf numFmtId="0" fontId="21" fillId="6" borderId="0" xfId="7" applyFont="1" applyFill="1" applyAlignment="1">
      <alignment vertical="center" wrapText="1"/>
    </xf>
    <xf numFmtId="0" fontId="14" fillId="0" borderId="0" xfId="7" applyFont="1"/>
    <xf numFmtId="3" fontId="18" fillId="0" borderId="0" xfId="7" applyNumberFormat="1" applyFont="1" applyAlignment="1">
      <alignment vertical="center"/>
    </xf>
    <xf numFmtId="0" fontId="18" fillId="0" borderId="0" xfId="7" applyFont="1" applyAlignment="1">
      <alignment horizontal="right" vertical="center" indent="2"/>
    </xf>
    <xf numFmtId="0" fontId="62" fillId="0" borderId="0" xfId="13" applyFont="1" applyAlignment="1">
      <alignment horizontal="left" vertical="center" wrapText="1"/>
    </xf>
    <xf numFmtId="0" fontId="63" fillId="0" borderId="0" xfId="13" applyFont="1" applyAlignment="1">
      <alignment horizontal="center" vertical="center" wrapText="1"/>
    </xf>
    <xf numFmtId="0" fontId="25" fillId="6" borderId="28" xfId="0" applyFont="1" applyFill="1" applyBorder="1" applyAlignment="1">
      <alignment horizontal="center" vertical="center" wrapText="1"/>
    </xf>
    <xf numFmtId="0" fontId="25" fillId="6" borderId="29" xfId="0" applyFont="1" applyFill="1" applyBorder="1" applyAlignment="1">
      <alignment horizontal="center" vertical="center" wrapText="1"/>
    </xf>
    <xf numFmtId="3" fontId="30" fillId="6" borderId="28" xfId="0" applyNumberFormat="1" applyFont="1" applyFill="1" applyBorder="1" applyAlignment="1">
      <alignment horizontal="center" vertical="center"/>
    </xf>
    <xf numFmtId="4" fontId="30" fillId="6" borderId="28" xfId="0" applyNumberFormat="1" applyFont="1" applyFill="1" applyBorder="1" applyAlignment="1">
      <alignment horizontal="center" vertical="center" wrapText="1"/>
    </xf>
    <xf numFmtId="3" fontId="30" fillId="6" borderId="29" xfId="0" applyNumberFormat="1" applyFont="1" applyFill="1" applyBorder="1" applyAlignment="1">
      <alignment horizontal="center" vertical="center"/>
    </xf>
    <xf numFmtId="0" fontId="30" fillId="6" borderId="34" xfId="0" applyFont="1" applyFill="1" applyBorder="1" applyAlignment="1">
      <alignment horizontal="center" vertical="center" wrapText="1"/>
    </xf>
    <xf numFmtId="3" fontId="0" fillId="0" borderId="38" xfId="0" applyNumberFormat="1" applyBorder="1" applyAlignment="1">
      <alignment horizontal="left" vertical="center" wrapText="1"/>
    </xf>
    <xf numFmtId="3" fontId="0" fillId="0" borderId="49" xfId="0" applyNumberFormat="1" applyBorder="1" applyAlignment="1">
      <alignment horizontal="left" vertical="center" wrapText="1"/>
    </xf>
    <xf numFmtId="0" fontId="22" fillId="6" borderId="32" xfId="0" applyFont="1" applyFill="1" applyBorder="1" applyAlignment="1">
      <alignment vertical="center" wrapText="1"/>
    </xf>
    <xf numFmtId="0" fontId="20" fillId="8" borderId="54" xfId="7" applyFont="1" applyFill="1" applyBorder="1" applyAlignment="1">
      <alignment horizontal="center" vertical="center" wrapText="1"/>
    </xf>
    <xf numFmtId="0" fontId="20" fillId="8" borderId="28" xfId="7" applyFont="1" applyFill="1" applyBorder="1" applyAlignment="1">
      <alignment horizontal="center" vertical="center" wrapText="1"/>
    </xf>
    <xf numFmtId="0" fontId="12" fillId="8" borderId="29" xfId="7" applyFont="1" applyFill="1" applyBorder="1" applyAlignment="1">
      <alignment horizontal="center" vertical="center" wrapText="1"/>
    </xf>
    <xf numFmtId="0" fontId="14" fillId="8" borderId="32" xfId="0" applyFont="1" applyFill="1" applyBorder="1" applyAlignment="1">
      <alignment horizontal="center" vertical="center"/>
    </xf>
    <xf numFmtId="0" fontId="18" fillId="0" borderId="58" xfId="0" applyFont="1" applyBorder="1" applyAlignment="1">
      <alignment horizontal="center" vertical="center"/>
    </xf>
    <xf numFmtId="0" fontId="18" fillId="0" borderId="41" xfId="0" applyFont="1" applyBorder="1" applyAlignment="1">
      <alignment horizontal="center" vertical="center"/>
    </xf>
    <xf numFmtId="0" fontId="18" fillId="0" borderId="31" xfId="0" applyFont="1" applyBorder="1" applyAlignment="1">
      <alignment horizontal="center" vertical="center"/>
    </xf>
    <xf numFmtId="0" fontId="14" fillId="6" borderId="54" xfId="0" applyFont="1" applyFill="1" applyBorder="1" applyAlignment="1">
      <alignment horizontal="center" vertical="center"/>
    </xf>
    <xf numFmtId="0" fontId="14" fillId="6" borderId="32" xfId="0" applyFont="1" applyFill="1" applyBorder="1" applyAlignment="1">
      <alignment horizontal="center" vertical="center"/>
    </xf>
    <xf numFmtId="3" fontId="25" fillId="0" borderId="30" xfId="13" applyNumberFormat="1" applyFont="1" applyBorder="1" applyAlignment="1">
      <alignment horizontal="center" vertical="center"/>
    </xf>
    <xf numFmtId="3" fontId="25" fillId="0" borderId="41" xfId="13" applyNumberFormat="1" applyFont="1" applyBorder="1" applyAlignment="1">
      <alignment horizontal="center" vertical="center"/>
    </xf>
    <xf numFmtId="3" fontId="25" fillId="0" borderId="31" xfId="13" applyNumberFormat="1" applyFont="1" applyBorder="1" applyAlignment="1">
      <alignment horizontal="center" vertical="center"/>
    </xf>
    <xf numFmtId="0" fontId="15" fillId="0" borderId="57" xfId="11" applyFont="1" applyBorder="1" applyAlignment="1">
      <alignment horizontal="center" vertical="center"/>
    </xf>
    <xf numFmtId="0" fontId="15" fillId="0" borderId="38" xfId="11" applyFont="1" applyBorder="1" applyAlignment="1">
      <alignment horizontal="center" vertical="center"/>
    </xf>
    <xf numFmtId="0" fontId="21" fillId="0" borderId="0" xfId="7" applyFont="1" applyAlignment="1">
      <alignment vertical="center" wrapText="1"/>
    </xf>
    <xf numFmtId="0" fontId="102" fillId="0" borderId="0" xfId="11" applyFont="1" applyAlignment="1">
      <alignment vertical="center"/>
    </xf>
    <xf numFmtId="0" fontId="62" fillId="6" borderId="0" xfId="13" applyFont="1" applyFill="1" applyAlignment="1">
      <alignment vertical="center"/>
    </xf>
    <xf numFmtId="0" fontId="62" fillId="6" borderId="0" xfId="13" applyFont="1" applyFill="1" applyAlignment="1">
      <alignment horizontal="center" vertical="center"/>
    </xf>
    <xf numFmtId="0" fontId="100" fillId="0" borderId="0" xfId="13" applyFont="1" applyAlignment="1">
      <alignment vertical="center"/>
    </xf>
    <xf numFmtId="0" fontId="95" fillId="0" borderId="0" xfId="7" applyFont="1"/>
    <xf numFmtId="0" fontId="103" fillId="6" borderId="0" xfId="13" applyFont="1" applyFill="1" applyAlignment="1">
      <alignment horizontal="center" vertical="center"/>
    </xf>
    <xf numFmtId="0" fontId="103" fillId="6" borderId="0" xfId="13" applyFont="1" applyFill="1" applyAlignment="1">
      <alignment vertical="center"/>
    </xf>
    <xf numFmtId="0" fontId="100" fillId="0" borderId="0" xfId="7" applyFont="1"/>
    <xf numFmtId="3" fontId="100" fillId="0" borderId="0" xfId="13" applyNumberFormat="1" applyFont="1" applyAlignment="1">
      <alignment vertical="center"/>
    </xf>
    <xf numFmtId="3" fontId="100" fillId="0" borderId="0" xfId="13" applyNumberFormat="1" applyFont="1" applyAlignment="1">
      <alignment horizontal="center" vertical="center"/>
    </xf>
    <xf numFmtId="3" fontId="100" fillId="0" borderId="0" xfId="13" applyNumberFormat="1" applyFont="1" applyAlignment="1">
      <alignment horizontal="left" vertical="center" wrapText="1"/>
    </xf>
    <xf numFmtId="3" fontId="86" fillId="0" borderId="36" xfId="12" applyNumberFormat="1" applyFont="1" applyBorder="1" applyAlignment="1">
      <alignment horizontal="center"/>
    </xf>
    <xf numFmtId="3" fontId="86" fillId="0" borderId="8" xfId="13" applyNumberFormat="1" applyFont="1" applyBorder="1" applyAlignment="1">
      <alignment horizontal="center" vertical="center" wrapText="1"/>
    </xf>
    <xf numFmtId="3" fontId="86" fillId="0" borderId="9" xfId="13" applyNumberFormat="1" applyFont="1" applyBorder="1" applyAlignment="1">
      <alignment horizontal="center" vertical="center" wrapText="1"/>
    </xf>
    <xf numFmtId="3" fontId="86" fillId="0" borderId="38" xfId="12" applyNumberFormat="1" applyFont="1" applyBorder="1" applyAlignment="1">
      <alignment horizontal="center"/>
    </xf>
    <xf numFmtId="3" fontId="86" fillId="0" borderId="11" xfId="13" applyNumberFormat="1" applyFont="1" applyBorder="1" applyAlignment="1">
      <alignment horizontal="center" vertical="center" wrapText="1"/>
    </xf>
    <xf numFmtId="3" fontId="86" fillId="0" borderId="12" xfId="13" applyNumberFormat="1" applyFont="1" applyBorder="1" applyAlignment="1">
      <alignment horizontal="center" vertical="center" wrapText="1"/>
    </xf>
    <xf numFmtId="3" fontId="88" fillId="0" borderId="11" xfId="13" applyNumberFormat="1" applyFont="1" applyBorder="1" applyAlignment="1">
      <alignment horizontal="center" vertical="center" wrapText="1"/>
    </xf>
    <xf numFmtId="3" fontId="88" fillId="0" borderId="12" xfId="13" applyNumberFormat="1" applyFont="1" applyBorder="1" applyAlignment="1">
      <alignment horizontal="center" vertical="center" wrapText="1"/>
    </xf>
    <xf numFmtId="3" fontId="86" fillId="0" borderId="11" xfId="13" applyNumberFormat="1" applyFont="1" applyBorder="1" applyAlignment="1">
      <alignment horizontal="center"/>
    </xf>
    <xf numFmtId="3" fontId="86" fillId="0" borderId="12" xfId="13" applyNumberFormat="1" applyFont="1" applyBorder="1" applyAlignment="1">
      <alignment horizontal="center"/>
    </xf>
    <xf numFmtId="3" fontId="86" fillId="0" borderId="23" xfId="12" applyNumberFormat="1" applyFont="1" applyBorder="1" applyAlignment="1">
      <alignment horizontal="center"/>
    </xf>
    <xf numFmtId="3" fontId="86" fillId="0" borderId="24" xfId="13" applyNumberFormat="1" applyFont="1" applyBorder="1" applyAlignment="1">
      <alignment horizontal="center"/>
    </xf>
    <xf numFmtId="3" fontId="86" fillId="0" borderId="6" xfId="13" applyNumberFormat="1" applyFont="1" applyBorder="1" applyAlignment="1">
      <alignment horizontal="center"/>
    </xf>
    <xf numFmtId="0" fontId="30" fillId="8" borderId="37" xfId="13" applyFont="1" applyFill="1" applyBorder="1" applyAlignment="1">
      <alignment horizontal="center" vertical="center" wrapText="1"/>
    </xf>
    <xf numFmtId="3" fontId="15" fillId="0" borderId="37" xfId="13" applyNumberFormat="1" applyFont="1" applyBorder="1" applyAlignment="1">
      <alignment horizontal="center" vertical="center"/>
    </xf>
    <xf numFmtId="3" fontId="25" fillId="0" borderId="20" xfId="13" applyNumberFormat="1" applyFont="1" applyBorder="1" applyAlignment="1">
      <alignment horizontal="center" vertical="center"/>
    </xf>
    <xf numFmtId="0" fontId="57" fillId="0" borderId="26" xfId="7" applyFont="1" applyBorder="1" applyAlignment="1">
      <alignment horizontal="center" vertical="center" wrapText="1"/>
    </xf>
    <xf numFmtId="3" fontId="12" fillId="0" borderId="26" xfId="7" applyNumberFormat="1" applyFont="1" applyBorder="1" applyAlignment="1">
      <alignment horizontal="center" vertical="center"/>
    </xf>
    <xf numFmtId="0" fontId="56" fillId="0" borderId="25" xfId="7" applyFont="1" applyBorder="1" applyAlignment="1">
      <alignment horizontal="center" vertical="center" wrapText="1"/>
    </xf>
    <xf numFmtId="0" fontId="56" fillId="0" borderId="23" xfId="7" applyFont="1" applyBorder="1" applyAlignment="1">
      <alignment horizontal="center" vertical="center" wrapText="1"/>
    </xf>
    <xf numFmtId="3" fontId="19" fillId="0" borderId="38" xfId="0" applyNumberFormat="1" applyFont="1" applyBorder="1" applyAlignment="1">
      <alignment horizontal="left" vertical="center" wrapText="1"/>
    </xf>
    <xf numFmtId="170" fontId="15" fillId="0" borderId="30" xfId="23" applyNumberFormat="1" applyFont="1" applyBorder="1" applyAlignment="1">
      <alignment horizontal="right" vertical="center"/>
    </xf>
    <xf numFmtId="170" fontId="15" fillId="0" borderId="31" xfId="23" applyNumberFormat="1" applyFont="1" applyBorder="1" applyAlignment="1">
      <alignment horizontal="right" vertical="center"/>
    </xf>
    <xf numFmtId="3" fontId="15" fillId="0" borderId="39" xfId="0" applyNumberFormat="1" applyFont="1" applyBorder="1" applyAlignment="1">
      <alignment horizontal="right" vertical="center"/>
    </xf>
    <xf numFmtId="3" fontId="30" fillId="6" borderId="58" xfId="23" applyNumberFormat="1" applyFont="1" applyFill="1" applyBorder="1" applyAlignment="1">
      <alignment horizontal="right" vertical="center"/>
    </xf>
    <xf numFmtId="0" fontId="104" fillId="0" borderId="0" xfId="32"/>
    <xf numFmtId="0" fontId="15" fillId="0" borderId="11" xfId="32" quotePrefix="1" applyFont="1" applyBorder="1" applyAlignment="1">
      <alignment horizontal="center" vertical="center"/>
    </xf>
    <xf numFmtId="171" fontId="105" fillId="0" borderId="11" xfId="33" applyNumberFormat="1" applyFont="1" applyFill="1" applyBorder="1" applyAlignment="1">
      <alignment horizontal="center" vertical="center" wrapText="1"/>
    </xf>
    <xf numFmtId="3" fontId="105" fillId="0" borderId="11" xfId="32" applyNumberFormat="1" applyFont="1" applyBorder="1" applyAlignment="1">
      <alignment horizontal="center" vertical="center" wrapText="1"/>
    </xf>
    <xf numFmtId="3" fontId="106" fillId="0" borderId="11" xfId="32" applyNumberFormat="1" applyFont="1" applyBorder="1" applyAlignment="1">
      <alignment horizontal="center" vertical="center" wrapText="1"/>
    </xf>
    <xf numFmtId="0" fontId="104" fillId="0" borderId="0" xfId="32" applyAlignment="1">
      <alignment horizontal="left"/>
    </xf>
    <xf numFmtId="0" fontId="104" fillId="0" borderId="0" xfId="32" applyAlignment="1">
      <alignment horizontal="center"/>
    </xf>
    <xf numFmtId="0" fontId="22" fillId="0" borderId="11" xfId="32" quotePrefix="1" applyFont="1" applyBorder="1" applyAlignment="1">
      <alignment horizontal="left" vertical="center"/>
    </xf>
    <xf numFmtId="17" fontId="12" fillId="0" borderId="0" xfId="13" applyNumberFormat="1" applyFont="1" applyAlignment="1">
      <alignment vertical="center" wrapText="1"/>
    </xf>
    <xf numFmtId="17" fontId="20" fillId="0" borderId="0" xfId="13" applyNumberFormat="1" applyFont="1" applyAlignment="1">
      <alignment vertical="center" wrapText="1"/>
    </xf>
    <xf numFmtId="0" fontId="96" fillId="0" borderId="0" xfId="24" applyFont="1" applyAlignment="1">
      <alignment horizontal="left" vertical="center"/>
    </xf>
    <xf numFmtId="0" fontId="57" fillId="0" borderId="24" xfId="7" applyFont="1" applyBorder="1" applyAlignment="1">
      <alignment horizontal="center" vertical="center" wrapText="1"/>
    </xf>
    <xf numFmtId="3" fontId="12" fillId="0" borderId="24" xfId="7" applyNumberFormat="1" applyFont="1" applyBorder="1" applyAlignment="1">
      <alignment horizontal="center" vertical="center"/>
    </xf>
    <xf numFmtId="0" fontId="21" fillId="6" borderId="0" xfId="7" applyFont="1" applyFill="1" applyAlignment="1">
      <alignment horizontal="center" vertical="center" wrapText="1"/>
    </xf>
    <xf numFmtId="0" fontId="14" fillId="6" borderId="0" xfId="13" applyFont="1" applyFill="1" applyAlignment="1">
      <alignment horizontal="center" vertical="center" wrapText="1"/>
    </xf>
    <xf numFmtId="0" fontId="18" fillId="0" borderId="0" xfId="13" applyFont="1" applyAlignment="1">
      <alignment wrapText="1"/>
    </xf>
    <xf numFmtId="0" fontId="18" fillId="0" borderId="0" xfId="13" applyFont="1" applyAlignment="1">
      <alignment horizontal="center" wrapText="1"/>
    </xf>
    <xf numFmtId="0" fontId="10" fillId="0" borderId="0" xfId="13" applyFont="1" applyAlignment="1">
      <alignment horizontal="center" wrapText="1"/>
    </xf>
    <xf numFmtId="0" fontId="14" fillId="6" borderId="1" xfId="13" applyFont="1" applyFill="1" applyBorder="1" applyAlignment="1">
      <alignment horizontal="center" vertical="center" wrapText="1"/>
    </xf>
    <xf numFmtId="0" fontId="14" fillId="6" borderId="22" xfId="13" applyFont="1" applyFill="1" applyBorder="1" applyAlignment="1">
      <alignment horizontal="center" vertical="center" wrapText="1"/>
    </xf>
    <xf numFmtId="0" fontId="14" fillId="6" borderId="47" xfId="13" applyFont="1" applyFill="1" applyBorder="1" applyAlignment="1">
      <alignment horizontal="center" vertical="center" wrapText="1"/>
    </xf>
    <xf numFmtId="0" fontId="14" fillId="6" borderId="3" xfId="13" applyFont="1" applyFill="1" applyBorder="1" applyAlignment="1">
      <alignment horizontal="center" vertical="center"/>
    </xf>
    <xf numFmtId="0" fontId="21" fillId="6" borderId="4" xfId="13" applyFont="1" applyFill="1" applyBorder="1" applyAlignment="1">
      <alignment horizontal="center" vertical="center" wrapText="1"/>
    </xf>
    <xf numFmtId="0" fontId="21" fillId="6" borderId="24" xfId="13" applyFont="1" applyFill="1" applyBorder="1" applyAlignment="1">
      <alignment horizontal="center" vertical="center" wrapText="1"/>
    </xf>
    <xf numFmtId="0" fontId="21" fillId="6" borderId="48" xfId="13" applyFont="1" applyFill="1" applyBorder="1" applyAlignment="1">
      <alignment horizontal="center" vertical="center" wrapText="1"/>
    </xf>
    <xf numFmtId="0" fontId="21" fillId="6" borderId="6" xfId="13" applyFont="1" applyFill="1" applyBorder="1" applyAlignment="1">
      <alignment horizontal="center" vertical="center"/>
    </xf>
    <xf numFmtId="0" fontId="14" fillId="6" borderId="2" xfId="13" applyFont="1" applyFill="1" applyBorder="1" applyAlignment="1">
      <alignment horizontal="center" vertical="center" wrapText="1"/>
    </xf>
    <xf numFmtId="0" fontId="21" fillId="6" borderId="5" xfId="13" applyFont="1" applyFill="1" applyBorder="1" applyAlignment="1">
      <alignment horizontal="center" vertical="center" wrapText="1"/>
    </xf>
    <xf numFmtId="0" fontId="107" fillId="4" borderId="0" xfId="13" applyFont="1" applyFill="1" applyAlignment="1">
      <alignment vertical="center"/>
    </xf>
    <xf numFmtId="0" fontId="18" fillId="6" borderId="0" xfId="13" applyFont="1" applyFill="1" applyAlignment="1">
      <alignment horizontal="center"/>
    </xf>
    <xf numFmtId="0" fontId="18" fillId="6" borderId="0" xfId="13" applyFont="1" applyFill="1"/>
    <xf numFmtId="3" fontId="86" fillId="0" borderId="0" xfId="12" applyNumberFormat="1" applyFont="1" applyAlignment="1">
      <alignment horizontal="center"/>
    </xf>
    <xf numFmtId="3" fontId="86" fillId="0" borderId="0" xfId="13" applyNumberFormat="1" applyFont="1" applyAlignment="1">
      <alignment horizontal="center"/>
    </xf>
    <xf numFmtId="0" fontId="14" fillId="0" borderId="48" xfId="1" applyFont="1" applyBorder="1" applyAlignment="1">
      <alignment horizontal="left" vertical="center" wrapText="1"/>
    </xf>
    <xf numFmtId="0" fontId="63" fillId="6" borderId="0" xfId="13" applyFont="1" applyFill="1" applyAlignment="1">
      <alignment vertical="center" wrapText="1"/>
    </xf>
    <xf numFmtId="0" fontId="21" fillId="6" borderId="0" xfId="13" applyFont="1" applyFill="1" applyAlignment="1">
      <alignment vertical="center" wrapText="1"/>
    </xf>
    <xf numFmtId="0" fontId="55" fillId="0" borderId="24" xfId="7" applyFont="1" applyBorder="1" applyAlignment="1">
      <alignment horizontal="left" vertical="center" wrapText="1"/>
    </xf>
    <xf numFmtId="3" fontId="12" fillId="0" borderId="26" xfId="7" applyNumberFormat="1" applyFont="1" applyBorder="1" applyAlignment="1">
      <alignment vertical="center"/>
    </xf>
    <xf numFmtId="0" fontId="54" fillId="0" borderId="50" xfId="7" applyFont="1" applyBorder="1" applyAlignment="1">
      <alignment wrapText="1"/>
    </xf>
    <xf numFmtId="0" fontId="12" fillId="0" borderId="19" xfId="7" applyFont="1" applyBorder="1" applyAlignment="1">
      <alignment vertical="top" wrapText="1"/>
    </xf>
    <xf numFmtId="0" fontId="54" fillId="0" borderId="22" xfId="7" applyFont="1" applyBorder="1" applyAlignment="1">
      <alignment wrapText="1"/>
    </xf>
    <xf numFmtId="3" fontId="14" fillId="6" borderId="64" xfId="7" applyNumberFormat="1" applyFont="1" applyFill="1" applyBorder="1" applyAlignment="1">
      <alignment horizontal="left" vertical="center"/>
    </xf>
    <xf numFmtId="0" fontId="25" fillId="0" borderId="50" xfId="7" applyFont="1" applyBorder="1" applyAlignment="1">
      <alignment wrapText="1"/>
    </xf>
    <xf numFmtId="0" fontId="55" fillId="0" borderId="24" xfId="7" applyFont="1" applyBorder="1" applyAlignment="1">
      <alignment vertical="top" wrapText="1"/>
    </xf>
    <xf numFmtId="0" fontId="25" fillId="0" borderId="26" xfId="7" applyFont="1" applyBorder="1" applyAlignment="1">
      <alignment wrapText="1"/>
    </xf>
    <xf numFmtId="0" fontId="12" fillId="0" borderId="0" xfId="7" applyFont="1" applyAlignment="1">
      <alignment vertical="top" wrapText="1"/>
    </xf>
    <xf numFmtId="0" fontId="12" fillId="0" borderId="5" xfId="7" applyFont="1" applyBorder="1" applyAlignment="1">
      <alignment vertical="center"/>
    </xf>
    <xf numFmtId="4" fontId="12" fillId="0" borderId="0" xfId="7" applyNumberFormat="1" applyFont="1" applyAlignment="1">
      <alignment horizontal="center" vertical="center"/>
    </xf>
    <xf numFmtId="4" fontId="55" fillId="0" borderId="0" xfId="7" applyNumberFormat="1" applyFont="1" applyAlignment="1">
      <alignment horizontal="center" vertical="center" wrapText="1"/>
    </xf>
    <xf numFmtId="4" fontId="14" fillId="6" borderId="33" xfId="7" applyNumberFormat="1" applyFont="1" applyFill="1" applyBorder="1" applyAlignment="1">
      <alignment horizontal="center" vertical="center"/>
    </xf>
    <xf numFmtId="0" fontId="25" fillId="0" borderId="22" xfId="7" applyFont="1" applyBorder="1" applyAlignment="1">
      <alignment wrapText="1"/>
    </xf>
    <xf numFmtId="0" fontId="54" fillId="0" borderId="26" xfId="7" applyFont="1" applyBorder="1" applyAlignment="1">
      <alignment wrapText="1"/>
    </xf>
    <xf numFmtId="165" fontId="25" fillId="0" borderId="28" xfId="25" applyFont="1" applyBorder="1" applyAlignment="1">
      <alignment horizontal="center" vertical="center"/>
    </xf>
    <xf numFmtId="2" fontId="25" fillId="0" borderId="33" xfId="25" applyNumberFormat="1" applyFont="1" applyBorder="1" applyAlignment="1">
      <alignment horizontal="right" vertical="center"/>
    </xf>
    <xf numFmtId="4" fontId="18" fillId="0" borderId="0" xfId="7" applyNumberFormat="1" applyFont="1" applyAlignment="1">
      <alignment horizontal="center" vertical="center"/>
    </xf>
    <xf numFmtId="2" fontId="12" fillId="0" borderId="38" xfId="25" applyNumberFormat="1" applyFont="1" applyFill="1" applyBorder="1" applyAlignment="1">
      <alignment horizontal="center" vertical="center" wrapText="1"/>
    </xf>
    <xf numFmtId="2" fontId="12" fillId="0" borderId="40" xfId="25" applyNumberFormat="1" applyFont="1" applyFill="1" applyBorder="1" applyAlignment="1">
      <alignment horizontal="center" vertical="center" wrapText="1"/>
    </xf>
    <xf numFmtId="0" fontId="12" fillId="5" borderId="84" xfId="27" applyFill="1" applyBorder="1" applyAlignment="1">
      <alignment vertical="center" wrapText="1"/>
    </xf>
    <xf numFmtId="165" fontId="12" fillId="0" borderId="82" xfId="25" applyFont="1" applyFill="1" applyBorder="1" applyAlignment="1">
      <alignment horizontal="center" vertical="center" wrapText="1"/>
    </xf>
    <xf numFmtId="165" fontId="12" fillId="0" borderId="19" xfId="25" applyFont="1" applyBorder="1" applyAlignment="1">
      <alignment horizontal="center"/>
    </xf>
    <xf numFmtId="165" fontId="12" fillId="0" borderId="20" xfId="25" applyFont="1" applyBorder="1" applyAlignment="1">
      <alignment horizontal="center"/>
    </xf>
    <xf numFmtId="0" fontId="20" fillId="8" borderId="28" xfId="7" applyFont="1" applyFill="1" applyBorder="1" applyAlignment="1">
      <alignment horizontal="center" wrapText="1"/>
    </xf>
    <xf numFmtId="4" fontId="12" fillId="0" borderId="19" xfId="25" applyNumberFormat="1" applyFont="1" applyBorder="1" applyAlignment="1">
      <alignment horizontal="center"/>
    </xf>
    <xf numFmtId="4" fontId="12" fillId="0" borderId="11" xfId="25" applyNumberFormat="1" applyFont="1" applyBorder="1" applyAlignment="1">
      <alignment horizontal="center"/>
    </xf>
    <xf numFmtId="4" fontId="12" fillId="0" borderId="14" xfId="25" applyNumberFormat="1" applyFont="1" applyBorder="1" applyAlignment="1">
      <alignment horizontal="center"/>
    </xf>
    <xf numFmtId="2" fontId="12" fillId="0" borderId="82" xfId="25" applyNumberFormat="1" applyFont="1" applyFill="1" applyBorder="1" applyAlignment="1">
      <alignment horizontal="center" vertical="center" wrapText="1"/>
    </xf>
    <xf numFmtId="2" fontId="12" fillId="0" borderId="19" xfId="25" applyNumberFormat="1" applyFont="1" applyBorder="1" applyAlignment="1">
      <alignment horizontal="center" vertical="center"/>
    </xf>
    <xf numFmtId="2" fontId="12" fillId="0" borderId="20" xfId="25" applyNumberFormat="1" applyFont="1" applyBorder="1" applyAlignment="1">
      <alignment horizontal="center" vertical="center"/>
    </xf>
    <xf numFmtId="0" fontId="109" fillId="0" borderId="0" xfId="32" applyFont="1"/>
    <xf numFmtId="0" fontId="62" fillId="6" borderId="55" xfId="13" applyFont="1" applyFill="1" applyBorder="1" applyAlignment="1">
      <alignment horizontal="left" vertical="center"/>
    </xf>
    <xf numFmtId="4" fontId="62" fillId="6" borderId="64" xfId="7" applyNumberFormat="1" applyFont="1" applyFill="1" applyBorder="1" applyAlignment="1">
      <alignment horizontal="left" vertical="center" wrapText="1"/>
    </xf>
    <xf numFmtId="0" fontId="22" fillId="0" borderId="7" xfId="32" quotePrefix="1" applyFont="1" applyBorder="1" applyAlignment="1">
      <alignment horizontal="left" vertical="center"/>
    </xf>
    <xf numFmtId="0" fontId="22" fillId="0" borderId="10" xfId="32" quotePrefix="1" applyFont="1" applyBorder="1" applyAlignment="1">
      <alignment horizontal="left" vertical="center"/>
    </xf>
    <xf numFmtId="0" fontId="22" fillId="0" borderId="13" xfId="32" quotePrefix="1" applyFont="1" applyBorder="1" applyAlignment="1">
      <alignment horizontal="left" vertical="center"/>
    </xf>
    <xf numFmtId="3" fontId="0" fillId="0" borderId="8" xfId="0" applyNumberFormat="1" applyBorder="1"/>
    <xf numFmtId="3" fontId="25" fillId="6" borderId="34" xfId="13" applyNumberFormat="1" applyFont="1" applyFill="1" applyBorder="1" applyAlignment="1">
      <alignment horizontal="center" vertical="center" wrapText="1"/>
    </xf>
    <xf numFmtId="3" fontId="25" fillId="6" borderId="33" xfId="13" applyNumberFormat="1" applyFont="1" applyFill="1" applyBorder="1" applyAlignment="1">
      <alignment horizontal="center" vertical="center" wrapText="1"/>
    </xf>
    <xf numFmtId="0" fontId="22" fillId="9" borderId="11" xfId="32" quotePrefix="1" applyFont="1" applyFill="1" applyBorder="1" applyAlignment="1">
      <alignment horizontal="center" vertical="center" wrapText="1"/>
    </xf>
    <xf numFmtId="0" fontId="42" fillId="9" borderId="11" xfId="32" quotePrefix="1" applyFont="1" applyFill="1" applyBorder="1" applyAlignment="1">
      <alignment horizontal="center" vertical="center" wrapText="1"/>
    </xf>
    <xf numFmtId="0" fontId="109" fillId="9" borderId="0" xfId="32" applyFont="1" applyFill="1" applyAlignment="1">
      <alignment wrapText="1"/>
    </xf>
    <xf numFmtId="0" fontId="14" fillId="6" borderId="0" xfId="13" applyFont="1" applyFill="1" applyAlignment="1">
      <alignment vertical="center"/>
    </xf>
    <xf numFmtId="0" fontId="21" fillId="0" borderId="0" xfId="13" applyFont="1" applyAlignment="1">
      <alignment horizontal="left" vertical="center"/>
    </xf>
    <xf numFmtId="3" fontId="30" fillId="6" borderId="12" xfId="13" applyNumberFormat="1" applyFont="1" applyFill="1" applyBorder="1" applyAlignment="1">
      <alignment horizontal="center" vertical="center"/>
    </xf>
    <xf numFmtId="3" fontId="30" fillId="6" borderId="15" xfId="13" applyNumberFormat="1" applyFont="1" applyFill="1" applyBorder="1" applyAlignment="1">
      <alignment horizontal="center" vertical="center"/>
    </xf>
    <xf numFmtId="3" fontId="15" fillId="0" borderId="83" xfId="0" applyNumberFormat="1" applyFont="1" applyBorder="1" applyAlignment="1">
      <alignment horizontal="right" vertical="center"/>
    </xf>
    <xf numFmtId="4" fontId="12" fillId="0" borderId="27" xfId="7" applyNumberFormat="1" applyFont="1" applyBorder="1" applyAlignment="1">
      <alignment horizontal="center" vertical="center"/>
    </xf>
    <xf numFmtId="3" fontId="18" fillId="0" borderId="26" xfId="7" applyNumberFormat="1" applyFont="1" applyBorder="1" applyAlignment="1">
      <alignment horizontal="center" vertical="center"/>
    </xf>
    <xf numFmtId="3" fontId="18" fillId="0" borderId="24" xfId="7" applyNumberFormat="1" applyFont="1" applyBorder="1" applyAlignment="1">
      <alignment horizontal="center" vertical="center"/>
    </xf>
    <xf numFmtId="0" fontId="114" fillId="0" borderId="25" xfId="7" applyFont="1" applyBorder="1" applyAlignment="1">
      <alignment horizontal="center" vertical="center" wrapText="1"/>
    </xf>
    <xf numFmtId="0" fontId="25" fillId="0" borderId="50" xfId="7" applyFont="1" applyBorder="1"/>
    <xf numFmtId="0" fontId="114" fillId="0" borderId="23" xfId="7" applyFont="1" applyBorder="1" applyAlignment="1">
      <alignment horizontal="center" vertical="center" wrapText="1"/>
    </xf>
    <xf numFmtId="0" fontId="54" fillId="0" borderId="50" xfId="7" applyFont="1" applyBorder="1" applyAlignment="1">
      <alignment vertical="top" wrapText="1"/>
    </xf>
    <xf numFmtId="0" fontId="12" fillId="0" borderId="77" xfId="7" applyFont="1" applyBorder="1"/>
    <xf numFmtId="0" fontId="12" fillId="0" borderId="0" xfId="7" applyFont="1" applyAlignment="1">
      <alignment vertical="center"/>
    </xf>
    <xf numFmtId="3" fontId="18" fillId="0" borderId="85" xfId="7" applyNumberFormat="1" applyFont="1" applyBorder="1" applyAlignment="1">
      <alignment horizontal="center" vertical="center"/>
    </xf>
    <xf numFmtId="3" fontId="18" fillId="0" borderId="42" xfId="7" applyNumberFormat="1" applyFont="1" applyBorder="1" applyAlignment="1">
      <alignment horizontal="center" vertical="center"/>
    </xf>
    <xf numFmtId="0" fontId="55" fillId="0" borderId="72" xfId="7" applyFont="1" applyBorder="1" applyAlignment="1">
      <alignment vertical="center" wrapText="1"/>
    </xf>
    <xf numFmtId="3" fontId="18" fillId="0" borderId="26" xfId="7" applyNumberFormat="1" applyFont="1" applyBorder="1" applyAlignment="1">
      <alignment horizontal="center" vertical="center" wrapText="1"/>
    </xf>
    <xf numFmtId="0" fontId="12" fillId="0" borderId="72" xfId="7" applyFont="1" applyBorder="1"/>
    <xf numFmtId="0" fontId="114" fillId="0" borderId="43" xfId="7" applyFont="1" applyBorder="1" applyAlignment="1">
      <alignment horizontal="center" vertical="center" wrapText="1"/>
    </xf>
    <xf numFmtId="3" fontId="18" fillId="0" borderId="0" xfId="7" applyNumberFormat="1" applyFont="1" applyAlignment="1">
      <alignment horizontal="center" vertical="center" wrapText="1"/>
    </xf>
    <xf numFmtId="3" fontId="18" fillId="0" borderId="24" xfId="7" applyNumberFormat="1" applyFont="1" applyBorder="1" applyAlignment="1">
      <alignment horizontal="center" vertical="center" wrapText="1"/>
    </xf>
    <xf numFmtId="0" fontId="12" fillId="0" borderId="5" xfId="7" applyFont="1" applyBorder="1"/>
    <xf numFmtId="3" fontId="12" fillId="0" borderId="22" xfId="7" applyNumberFormat="1" applyFont="1" applyBorder="1" applyAlignment="1">
      <alignment vertical="center"/>
    </xf>
    <xf numFmtId="0" fontId="12" fillId="0" borderId="77" xfId="7" applyFont="1" applyBorder="1" applyAlignment="1">
      <alignment vertical="center"/>
    </xf>
    <xf numFmtId="0" fontId="25" fillId="8" borderId="50" xfId="7" applyFont="1" applyFill="1" applyBorder="1" applyAlignment="1">
      <alignment horizontal="center" vertical="center" wrapText="1"/>
    </xf>
    <xf numFmtId="4" fontId="25" fillId="8" borderId="51" xfId="7" applyNumberFormat="1" applyFont="1" applyFill="1" applyBorder="1" applyAlignment="1">
      <alignment horizontal="center" vertical="center" wrapText="1"/>
    </xf>
    <xf numFmtId="167" fontId="14" fillId="0" borderId="15" xfId="11" applyNumberFormat="1" applyFont="1" applyBorder="1" applyAlignment="1">
      <alignment horizontal="center" vertical="center"/>
    </xf>
    <xf numFmtId="0" fontId="30" fillId="0" borderId="66" xfId="13" applyFont="1" applyBorder="1" applyAlignment="1">
      <alignment horizontal="left" vertical="center"/>
    </xf>
    <xf numFmtId="0" fontId="30" fillId="0" borderId="46" xfId="13" applyFont="1" applyBorder="1" applyAlignment="1">
      <alignment horizontal="left" vertical="center"/>
    </xf>
    <xf numFmtId="3" fontId="30" fillId="0" borderId="42" xfId="13" applyNumberFormat="1" applyFont="1" applyBorder="1" applyAlignment="1">
      <alignment horizontal="right" vertical="center" indent="2"/>
    </xf>
    <xf numFmtId="3" fontId="30" fillId="0" borderId="85" xfId="13" applyNumberFormat="1" applyFont="1" applyBorder="1" applyAlignment="1">
      <alignment horizontal="right" vertical="center" indent="2"/>
    </xf>
    <xf numFmtId="3" fontId="30" fillId="0" borderId="44" xfId="13" applyNumberFormat="1" applyFont="1" applyBorder="1" applyAlignment="1">
      <alignment horizontal="right" vertical="center" indent="2"/>
    </xf>
    <xf numFmtId="3" fontId="15" fillId="0" borderId="52" xfId="13" applyNumberFormat="1" applyFont="1" applyBorder="1" applyAlignment="1">
      <alignment horizontal="right" vertical="center" indent="2"/>
    </xf>
    <xf numFmtId="3" fontId="15" fillId="0" borderId="57" xfId="13" applyNumberFormat="1" applyFont="1" applyBorder="1" applyAlignment="1">
      <alignment horizontal="right" vertical="center" indent="2"/>
    </xf>
    <xf numFmtId="3" fontId="15" fillId="0" borderId="18" xfId="1" applyNumberFormat="1" applyFont="1" applyBorder="1" applyAlignment="1">
      <alignment horizontal="center" vertical="center"/>
    </xf>
    <xf numFmtId="3" fontId="15" fillId="0" borderId="19" xfId="1" applyNumberFormat="1" applyFont="1" applyBorder="1" applyAlignment="1">
      <alignment horizontal="center" vertical="center"/>
    </xf>
    <xf numFmtId="3" fontId="15" fillId="0" borderId="77" xfId="1" applyNumberFormat="1" applyFont="1" applyBorder="1" applyAlignment="1">
      <alignment horizontal="center" vertical="center"/>
    </xf>
    <xf numFmtId="0" fontId="30" fillId="0" borderId="53" xfId="1" applyFont="1" applyBorder="1" applyAlignment="1">
      <alignment horizontal="left" vertical="center" wrapText="1"/>
    </xf>
    <xf numFmtId="3" fontId="30" fillId="0" borderId="62" xfId="1" applyNumberFormat="1" applyFont="1" applyBorder="1" applyAlignment="1">
      <alignment horizontal="center" vertical="center"/>
    </xf>
    <xf numFmtId="3" fontId="15" fillId="0" borderId="3" xfId="1" applyNumberFormat="1" applyFont="1" applyBorder="1" applyAlignment="1">
      <alignment horizontal="center" vertical="center"/>
    </xf>
    <xf numFmtId="3" fontId="15" fillId="0" borderId="20" xfId="1" applyNumberFormat="1" applyFont="1" applyBorder="1" applyAlignment="1">
      <alignment horizontal="center" vertical="center"/>
    </xf>
    <xf numFmtId="3" fontId="12" fillId="0" borderId="9" xfId="0" applyNumberFormat="1" applyFont="1" applyBorder="1" applyAlignment="1">
      <alignment horizontal="center" vertical="center"/>
    </xf>
    <xf numFmtId="3" fontId="10" fillId="0" borderId="61" xfId="0" applyNumberFormat="1" applyFont="1" applyBorder="1" applyAlignment="1">
      <alignment horizontal="left" vertical="center" wrapText="1"/>
    </xf>
    <xf numFmtId="3" fontId="0" fillId="0" borderId="46" xfId="0" applyNumberFormat="1" applyBorder="1" applyAlignment="1">
      <alignment horizontal="left" vertical="center" wrapText="1"/>
    </xf>
    <xf numFmtId="4" fontId="15" fillId="0" borderId="8" xfId="1" applyNumberFormat="1" applyFont="1" applyBorder="1" applyAlignment="1">
      <alignment horizontal="center" vertical="center"/>
    </xf>
    <xf numFmtId="4" fontId="15" fillId="0" borderId="19" xfId="1" applyNumberFormat="1" applyFont="1" applyBorder="1" applyAlignment="1">
      <alignment horizontal="center" vertical="center"/>
    </xf>
    <xf numFmtId="4" fontId="15" fillId="0" borderId="11" xfId="1" applyNumberFormat="1" applyFont="1" applyBorder="1" applyAlignment="1">
      <alignment horizontal="center" vertical="center"/>
    </xf>
    <xf numFmtId="3" fontId="15" fillId="0" borderId="8" xfId="13" applyNumberFormat="1" applyFont="1" applyBorder="1" applyAlignment="1">
      <alignment horizontal="center" vertical="center"/>
    </xf>
    <xf numFmtId="4" fontId="15" fillId="0" borderId="35" xfId="13" applyNumberFormat="1" applyFont="1" applyBorder="1" applyAlignment="1">
      <alignment horizontal="center" vertical="center"/>
    </xf>
    <xf numFmtId="3" fontId="15" fillId="0" borderId="19" xfId="13" applyNumberFormat="1" applyFont="1" applyBorder="1" applyAlignment="1">
      <alignment horizontal="center" vertical="center"/>
    </xf>
    <xf numFmtId="3" fontId="104" fillId="0" borderId="11" xfId="32" applyNumberFormat="1" applyBorder="1" applyAlignment="1">
      <alignment horizontal="center" vertical="center" wrapText="1"/>
    </xf>
    <xf numFmtId="165" fontId="18" fillId="0" borderId="60" xfId="15" applyFont="1" applyBorder="1"/>
    <xf numFmtId="165" fontId="18" fillId="0" borderId="59" xfId="15" applyFont="1" applyBorder="1"/>
    <xf numFmtId="165" fontId="18" fillId="0" borderId="67" xfId="15" applyFont="1" applyBorder="1"/>
    <xf numFmtId="165" fontId="14" fillId="0" borderId="61" xfId="15" applyFont="1" applyBorder="1" applyAlignment="1">
      <alignment vertical="center"/>
    </xf>
    <xf numFmtId="2" fontId="18" fillId="4" borderId="59" xfId="1" applyNumberFormat="1" applyFont="1" applyFill="1" applyBorder="1" applyAlignment="1">
      <alignment vertical="center"/>
    </xf>
    <xf numFmtId="2" fontId="14" fillId="0" borderId="61" xfId="1" applyNumberFormat="1" applyFont="1" applyBorder="1"/>
    <xf numFmtId="165" fontId="18" fillId="0" borderId="66" xfId="15" applyFont="1" applyBorder="1"/>
    <xf numFmtId="165" fontId="18" fillId="4" borderId="59" xfId="15" applyFont="1" applyFill="1" applyBorder="1" applyAlignment="1">
      <alignment vertical="center"/>
    </xf>
    <xf numFmtId="165" fontId="18" fillId="0" borderId="81" xfId="15" applyFont="1" applyBorder="1"/>
    <xf numFmtId="165" fontId="14" fillId="0" borderId="61" xfId="15" applyFont="1" applyBorder="1"/>
    <xf numFmtId="170" fontId="60" fillId="0" borderId="7" xfId="20" applyNumberFormat="1" applyFont="1" applyBorder="1"/>
    <xf numFmtId="170" fontId="60" fillId="0" borderId="8" xfId="20" applyNumberFormat="1" applyFont="1" applyBorder="1"/>
    <xf numFmtId="170" fontId="60" fillId="0" borderId="8" xfId="20" applyNumberFormat="1" applyFont="1" applyBorder="1" applyAlignment="1">
      <alignment horizontal="right" vertical="center"/>
    </xf>
    <xf numFmtId="169" fontId="12" fillId="0" borderId="9" xfId="25" applyNumberFormat="1" applyFont="1" applyBorder="1"/>
    <xf numFmtId="170" fontId="60" fillId="0" borderId="36" xfId="20" applyNumberFormat="1" applyFont="1" applyBorder="1"/>
    <xf numFmtId="170" fontId="60" fillId="0" borderId="10" xfId="20" applyNumberFormat="1" applyFont="1" applyBorder="1"/>
    <xf numFmtId="170" fontId="60" fillId="0" borderId="11" xfId="20" applyNumberFormat="1" applyFont="1" applyBorder="1"/>
    <xf numFmtId="170" fontId="60" fillId="0" borderId="11" xfId="20" applyNumberFormat="1" applyFont="1" applyBorder="1" applyAlignment="1">
      <alignment horizontal="right" vertical="center"/>
    </xf>
    <xf numFmtId="169" fontId="12" fillId="0" borderId="12" xfId="25" applyNumberFormat="1" applyFont="1" applyBorder="1"/>
    <xf numFmtId="170" fontId="60" fillId="0" borderId="38" xfId="20" applyNumberFormat="1" applyFont="1" applyBorder="1"/>
    <xf numFmtId="170" fontId="60" fillId="0" borderId="13" xfId="20" applyNumberFormat="1" applyFont="1" applyBorder="1"/>
    <xf numFmtId="170" fontId="60" fillId="0" borderId="14" xfId="20" applyNumberFormat="1" applyFont="1" applyBorder="1"/>
    <xf numFmtId="170" fontId="60" fillId="0" borderId="14" xfId="20" applyNumberFormat="1" applyFont="1" applyBorder="1" applyAlignment="1">
      <alignment horizontal="right" vertical="center"/>
    </xf>
    <xf numFmtId="169" fontId="12" fillId="0" borderId="15" xfId="25" applyNumberFormat="1" applyFont="1" applyBorder="1"/>
    <xf numFmtId="170" fontId="60" fillId="0" borderId="40" xfId="20" applyNumberFormat="1" applyFont="1" applyBorder="1"/>
    <xf numFmtId="170" fontId="60" fillId="0" borderId="7" xfId="20" applyNumberFormat="1" applyFont="1" applyBorder="1" applyAlignment="1">
      <alignment vertical="center"/>
    </xf>
    <xf numFmtId="170" fontId="60" fillId="0" borderId="8" xfId="20" applyNumberFormat="1" applyFont="1" applyBorder="1" applyAlignment="1">
      <alignment vertical="center"/>
    </xf>
    <xf numFmtId="170" fontId="60" fillId="0" borderId="10" xfId="20" applyNumberFormat="1" applyFont="1" applyBorder="1" applyAlignment="1">
      <alignment vertical="center"/>
    </xf>
    <xf numFmtId="170" fontId="60" fillId="0" borderId="11" xfId="20" applyNumberFormat="1" applyFont="1" applyBorder="1" applyAlignment="1">
      <alignment vertical="center"/>
    </xf>
    <xf numFmtId="170" fontId="60" fillId="0" borderId="13" xfId="20" applyNumberFormat="1" applyFont="1" applyBorder="1" applyAlignment="1">
      <alignment vertical="center"/>
    </xf>
    <xf numFmtId="170" fontId="60" fillId="0" borderId="14" xfId="20" applyNumberFormat="1" applyFont="1" applyBorder="1" applyAlignment="1">
      <alignment vertical="center"/>
    </xf>
    <xf numFmtId="169" fontId="12" fillId="0" borderId="15" xfId="25" applyNumberFormat="1" applyFont="1" applyBorder="1" applyAlignment="1">
      <alignment vertical="center"/>
    </xf>
    <xf numFmtId="173" fontId="25" fillId="9" borderId="40" xfId="25" applyNumberFormat="1" applyFont="1" applyFill="1" applyBorder="1" applyAlignment="1">
      <alignment horizontal="center" vertical="center" wrapText="1"/>
    </xf>
    <xf numFmtId="172" fontId="25" fillId="6" borderId="54" xfId="7" applyNumberFormat="1" applyFont="1" applyFill="1" applyBorder="1" applyAlignment="1">
      <alignment horizontal="center" vertical="center" wrapText="1"/>
    </xf>
    <xf numFmtId="172" fontId="25" fillId="6" borderId="64" xfId="7" applyNumberFormat="1" applyFont="1" applyFill="1" applyBorder="1" applyAlignment="1">
      <alignment horizontal="center" vertical="center" wrapText="1"/>
    </xf>
    <xf numFmtId="172" fontId="25" fillId="6" borderId="28" xfId="7" applyNumberFormat="1" applyFont="1" applyFill="1" applyBorder="1" applyAlignment="1">
      <alignment horizontal="center" vertical="center" wrapText="1"/>
    </xf>
    <xf numFmtId="172" fontId="25" fillId="6" borderId="33" xfId="7" applyNumberFormat="1" applyFont="1" applyFill="1" applyBorder="1" applyAlignment="1">
      <alignment horizontal="center" vertical="center" wrapText="1"/>
    </xf>
    <xf numFmtId="170" fontId="60" fillId="0" borderId="9" xfId="20" applyNumberFormat="1" applyFont="1" applyBorder="1"/>
    <xf numFmtId="170" fontId="60" fillId="0" borderId="12" xfId="20" applyNumberFormat="1" applyFont="1" applyBorder="1"/>
    <xf numFmtId="170" fontId="60" fillId="0" borderId="15" xfId="20" applyNumberFormat="1" applyFont="1" applyBorder="1"/>
    <xf numFmtId="0" fontId="15" fillId="0" borderId="65" xfId="11" applyFont="1" applyBorder="1" applyAlignment="1">
      <alignment horizontal="center" vertical="center"/>
    </xf>
    <xf numFmtId="4" fontId="15" fillId="0" borderId="62" xfId="11" applyNumberFormat="1" applyFont="1" applyBorder="1" applyAlignment="1">
      <alignment horizontal="right" vertical="center"/>
    </xf>
    <xf numFmtId="0" fontId="15" fillId="0" borderId="39" xfId="11" applyFont="1" applyBorder="1" applyAlignment="1">
      <alignment vertical="center"/>
    </xf>
    <xf numFmtId="3" fontId="30" fillId="0" borderId="12" xfId="13" applyNumberFormat="1" applyFont="1" applyBorder="1" applyAlignment="1">
      <alignment horizontal="center" vertical="center"/>
    </xf>
    <xf numFmtId="3" fontId="15" fillId="0" borderId="35" xfId="13" applyNumberFormat="1" applyFont="1" applyBorder="1" applyAlignment="1">
      <alignment horizontal="right" vertical="center" indent="2"/>
    </xf>
    <xf numFmtId="3" fontId="15" fillId="0" borderId="37" xfId="13" applyNumberFormat="1" applyFont="1" applyBorder="1" applyAlignment="1">
      <alignment horizontal="right" vertical="center" indent="2"/>
    </xf>
    <xf numFmtId="3" fontId="30" fillId="0" borderId="71" xfId="13" applyNumberFormat="1" applyFont="1" applyBorder="1" applyAlignment="1">
      <alignment horizontal="right" vertical="center" indent="2"/>
    </xf>
    <xf numFmtId="3" fontId="41" fillId="0" borderId="38" xfId="7" applyNumberFormat="1" applyFont="1" applyBorder="1" applyAlignment="1">
      <alignment horizontal="left" vertical="center" wrapText="1"/>
    </xf>
    <xf numFmtId="3" fontId="15" fillId="0" borderId="41" xfId="13" applyNumberFormat="1" applyFont="1" applyBorder="1" applyAlignment="1">
      <alignment horizontal="center" vertical="center"/>
    </xf>
    <xf numFmtId="3" fontId="15" fillId="0" borderId="31" xfId="13" applyNumberFormat="1" applyFont="1" applyBorder="1" applyAlignment="1">
      <alignment horizontal="center" vertical="center"/>
    </xf>
    <xf numFmtId="3" fontId="0" fillId="0" borderId="85" xfId="0" applyNumberFormat="1" applyBorder="1" applyAlignment="1">
      <alignment horizontal="left" vertical="center" wrapText="1"/>
    </xf>
    <xf numFmtId="3" fontId="15" fillId="0" borderId="26" xfId="1" applyNumberFormat="1" applyFont="1" applyBorder="1" applyAlignment="1">
      <alignment horizontal="center" vertical="center"/>
    </xf>
    <xf numFmtId="3" fontId="15" fillId="0" borderId="27" xfId="1" applyNumberFormat="1" applyFont="1" applyBorder="1" applyAlignment="1">
      <alignment horizontal="center" vertical="center"/>
    </xf>
    <xf numFmtId="0" fontId="54" fillId="0" borderId="50" xfId="7" applyFont="1" applyBorder="1" applyAlignment="1">
      <alignment horizontal="left" wrapText="1"/>
    </xf>
    <xf numFmtId="0" fontId="12" fillId="0" borderId="48" xfId="7" applyFont="1" applyBorder="1" applyAlignment="1">
      <alignment vertical="center"/>
    </xf>
    <xf numFmtId="0" fontId="12" fillId="0" borderId="0" xfId="7" applyFont="1" applyAlignment="1">
      <alignment wrapText="1"/>
    </xf>
    <xf numFmtId="0" fontId="12" fillId="0" borderId="24" xfId="7" applyFont="1" applyBorder="1" applyAlignment="1">
      <alignment wrapText="1"/>
    </xf>
    <xf numFmtId="3" fontId="30" fillId="0" borderId="7" xfId="13" applyNumberFormat="1" applyFont="1" applyBorder="1" applyAlignment="1">
      <alignment horizontal="center" vertical="center"/>
    </xf>
    <xf numFmtId="3" fontId="30" fillId="0" borderId="10" xfId="13" applyNumberFormat="1" applyFont="1" applyBorder="1" applyAlignment="1">
      <alignment horizontal="center" vertical="center"/>
    </xf>
    <xf numFmtId="3" fontId="30" fillId="0" borderId="56" xfId="13" applyNumberFormat="1" applyFont="1" applyBorder="1" applyAlignment="1">
      <alignment horizontal="center" vertical="center"/>
    </xf>
    <xf numFmtId="0" fontId="12" fillId="0" borderId="26" xfId="7" applyFont="1" applyBorder="1" applyAlignment="1">
      <alignment vertical="top" wrapText="1"/>
    </xf>
    <xf numFmtId="169" fontId="19" fillId="0" borderId="31" xfId="15" applyNumberFormat="1" applyFont="1" applyBorder="1" applyAlignment="1">
      <alignment horizontal="center" vertical="center"/>
    </xf>
    <xf numFmtId="168" fontId="25" fillId="8" borderId="69" xfId="13" applyNumberFormat="1" applyFont="1" applyFill="1" applyBorder="1" applyAlignment="1">
      <alignment horizontal="center" vertical="center" wrapText="1"/>
    </xf>
    <xf numFmtId="168" fontId="25" fillId="8" borderId="65" xfId="13" applyNumberFormat="1" applyFont="1" applyFill="1" applyBorder="1" applyAlignment="1">
      <alignment horizontal="center" vertical="center" wrapText="1"/>
    </xf>
    <xf numFmtId="0" fontId="20" fillId="6" borderId="16" xfId="0" applyFont="1" applyFill="1" applyBorder="1" applyAlignment="1">
      <alignment horizontal="center" vertical="center" wrapText="1"/>
    </xf>
    <xf numFmtId="169" fontId="19" fillId="0" borderId="30" xfId="15" applyNumberFormat="1" applyFont="1" applyBorder="1" applyAlignment="1">
      <alignment horizontal="center" vertical="center"/>
    </xf>
    <xf numFmtId="165" fontId="19" fillId="0" borderId="30" xfId="15" applyFont="1" applyBorder="1" applyAlignment="1">
      <alignment horizontal="center" vertical="center"/>
    </xf>
    <xf numFmtId="0" fontId="12" fillId="6" borderId="16" xfId="0" applyFont="1" applyFill="1" applyBorder="1" applyAlignment="1">
      <alignment horizontal="center" vertical="center" wrapText="1"/>
    </xf>
    <xf numFmtId="165" fontId="19" fillId="0" borderId="17" xfId="15" applyFont="1" applyBorder="1" applyAlignment="1">
      <alignment horizontal="center" vertical="center"/>
    </xf>
    <xf numFmtId="3" fontId="0" fillId="0" borderId="11" xfId="0" applyNumberFormat="1" applyBorder="1" applyAlignment="1">
      <alignment horizontal="right" vertical="center" wrapText="1"/>
    </xf>
    <xf numFmtId="3" fontId="0" fillId="0" borderId="14" xfId="0" applyNumberFormat="1" applyBorder="1" applyAlignment="1">
      <alignment horizontal="right" vertical="center" wrapText="1"/>
    </xf>
    <xf numFmtId="2" fontId="0" fillId="0" borderId="15" xfId="0" applyNumberFormat="1" applyBorder="1" applyAlignment="1">
      <alignment horizontal="center" vertical="center"/>
    </xf>
    <xf numFmtId="2" fontId="0" fillId="0" borderId="9" xfId="0" applyNumberFormat="1" applyBorder="1" applyAlignment="1">
      <alignment horizontal="center" vertical="center"/>
    </xf>
    <xf numFmtId="2" fontId="0" fillId="0" borderId="12" xfId="0" applyNumberFormat="1" applyBorder="1" applyAlignment="1">
      <alignment horizontal="center" vertical="center"/>
    </xf>
    <xf numFmtId="0" fontId="0" fillId="0" borderId="0" xfId="0" applyAlignment="1">
      <alignment horizontal="center" vertical="center"/>
    </xf>
    <xf numFmtId="4" fontId="18" fillId="0" borderId="13" xfId="11" applyNumberFormat="1" applyFont="1" applyBorder="1" applyAlignment="1">
      <alignment horizontal="center" vertical="center"/>
    </xf>
    <xf numFmtId="4" fontId="18" fillId="0" borderId="14" xfId="9" applyNumberFormat="1" applyFont="1" applyBorder="1" applyAlignment="1">
      <alignment horizontal="right" vertical="center" indent="1"/>
    </xf>
    <xf numFmtId="4" fontId="18" fillId="0" borderId="14" xfId="11" applyNumberFormat="1" applyFont="1" applyBorder="1" applyAlignment="1">
      <alignment horizontal="center" vertical="center"/>
    </xf>
    <xf numFmtId="0" fontId="14" fillId="0" borderId="13" xfId="9" quotePrefix="1" applyFont="1" applyBorder="1" applyAlignment="1">
      <alignment horizontal="center" vertical="center"/>
    </xf>
    <xf numFmtId="4" fontId="18" fillId="0" borderId="15" xfId="9" applyNumberFormat="1" applyFont="1" applyBorder="1" applyAlignment="1">
      <alignment horizontal="right" vertical="center" indent="1"/>
    </xf>
    <xf numFmtId="4" fontId="18" fillId="0" borderId="13" xfId="9" applyNumberFormat="1" applyFont="1" applyBorder="1" applyAlignment="1">
      <alignment horizontal="right" vertical="center" indent="1"/>
    </xf>
    <xf numFmtId="4" fontId="18" fillId="0" borderId="24" xfId="11" applyNumberFormat="1" applyFont="1" applyBorder="1" applyAlignment="1">
      <alignment horizontal="center" vertical="center"/>
    </xf>
    <xf numFmtId="3" fontId="12" fillId="0" borderId="0" xfId="23" applyNumberFormat="1" applyFont="1"/>
    <xf numFmtId="0" fontId="30" fillId="0" borderId="0" xfId="23" applyFont="1" applyAlignment="1">
      <alignment horizontal="left" vertical="center" wrapText="1"/>
    </xf>
    <xf numFmtId="0" fontId="17" fillId="0" borderId="0" xfId="23" applyFont="1" applyAlignment="1">
      <alignment horizontal="left" vertical="top" wrapText="1"/>
    </xf>
    <xf numFmtId="0" fontId="30" fillId="0" borderId="21" xfId="13" applyFont="1" applyBorder="1" applyAlignment="1">
      <alignment horizontal="left" vertical="center"/>
    </xf>
    <xf numFmtId="0" fontId="30" fillId="0" borderId="25" xfId="13" applyFont="1" applyBorder="1" applyAlignment="1">
      <alignment horizontal="left" vertical="center"/>
    </xf>
    <xf numFmtId="0" fontId="30" fillId="0" borderId="23" xfId="13" applyFont="1" applyBorder="1" applyAlignment="1">
      <alignment horizontal="left" vertical="center"/>
    </xf>
    <xf numFmtId="0" fontId="14" fillId="6" borderId="0" xfId="13" applyFont="1" applyFill="1" applyAlignment="1">
      <alignment horizontal="left" vertical="center"/>
    </xf>
    <xf numFmtId="0" fontId="14" fillId="0" borderId="0" xfId="13" applyFont="1" applyAlignment="1">
      <alignment horizontal="left" vertical="center" wrapText="1"/>
    </xf>
    <xf numFmtId="0" fontId="21" fillId="0" borderId="0" xfId="13" applyFont="1" applyAlignment="1">
      <alignment horizontal="left" vertical="center" wrapText="1"/>
    </xf>
    <xf numFmtId="0" fontId="12" fillId="0" borderId="47" xfId="13" applyFont="1" applyBorder="1" applyAlignment="1">
      <alignment horizontal="left" vertical="center" wrapText="1"/>
    </xf>
    <xf numFmtId="0" fontId="58" fillId="0" borderId="47" xfId="13" applyFont="1" applyBorder="1" applyAlignment="1">
      <alignment horizontal="left" vertical="center"/>
    </xf>
    <xf numFmtId="0" fontId="30" fillId="0" borderId="21" xfId="13" applyFont="1" applyBorder="1" applyAlignment="1">
      <alignment horizontal="center" vertical="center"/>
    </xf>
    <xf numFmtId="0" fontId="30" fillId="0" borderId="25" xfId="13" applyFont="1" applyBorder="1" applyAlignment="1">
      <alignment horizontal="center" vertical="center"/>
    </xf>
    <xf numFmtId="0" fontId="30" fillId="0" borderId="23" xfId="13" applyFont="1" applyBorder="1" applyAlignment="1">
      <alignment horizontal="center" vertical="center"/>
    </xf>
    <xf numFmtId="0" fontId="21" fillId="6" borderId="0" xfId="13" applyFont="1" applyFill="1" applyAlignment="1">
      <alignment horizontal="right" vertical="center"/>
    </xf>
    <xf numFmtId="0" fontId="21" fillId="0" borderId="0" xfId="13" applyFont="1" applyAlignment="1">
      <alignment horizontal="left" vertical="top" wrapText="1"/>
    </xf>
    <xf numFmtId="0" fontId="14" fillId="0" borderId="21" xfId="13" applyFont="1" applyBorder="1" applyAlignment="1">
      <alignment horizontal="center" vertical="center"/>
    </xf>
    <xf numFmtId="0" fontId="14" fillId="0" borderId="25" xfId="13" applyFont="1" applyBorder="1" applyAlignment="1">
      <alignment horizontal="center" vertical="center"/>
    </xf>
    <xf numFmtId="0" fontId="14" fillId="0" borderId="23" xfId="13" applyFont="1" applyBorder="1" applyAlignment="1">
      <alignment horizontal="center" vertical="center"/>
    </xf>
    <xf numFmtId="0" fontId="97" fillId="6" borderId="0" xfId="13" applyFont="1" applyFill="1" applyAlignment="1">
      <alignment horizontal="left" vertical="center"/>
    </xf>
    <xf numFmtId="0" fontId="97" fillId="0" borderId="0" xfId="13" applyFont="1" applyAlignment="1">
      <alignment horizontal="left" vertical="center" wrapText="1"/>
    </xf>
    <xf numFmtId="0" fontId="98" fillId="0" borderId="0" xfId="13" applyFont="1" applyAlignment="1">
      <alignment horizontal="left" vertical="center" wrapText="1"/>
    </xf>
    <xf numFmtId="0" fontId="18" fillId="0" borderId="47" xfId="13" applyFont="1" applyBorder="1" applyAlignment="1">
      <alignment horizontal="left" vertical="center" wrapText="1"/>
    </xf>
    <xf numFmtId="0" fontId="66" fillId="0" borderId="47" xfId="13" applyFont="1" applyBorder="1" applyAlignment="1">
      <alignment horizontal="left" vertical="center"/>
    </xf>
    <xf numFmtId="0" fontId="30" fillId="0" borderId="16" xfId="13" applyFont="1" applyBorder="1" applyAlignment="1">
      <alignment horizontal="center" vertical="center"/>
    </xf>
    <xf numFmtId="0" fontId="30" fillId="0" borderId="70" xfId="13" applyFont="1" applyBorder="1" applyAlignment="1">
      <alignment horizontal="center" vertical="center"/>
    </xf>
    <xf numFmtId="0" fontId="30" fillId="0" borderId="17" xfId="13" applyFont="1" applyBorder="1" applyAlignment="1">
      <alignment horizontal="center" vertical="center"/>
    </xf>
    <xf numFmtId="0" fontId="12" fillId="0" borderId="47" xfId="13" applyFont="1" applyBorder="1" applyAlignment="1">
      <alignment horizontal="left" vertical="top" wrapText="1"/>
    </xf>
    <xf numFmtId="0" fontId="12" fillId="0" borderId="0" xfId="13" applyFont="1" applyAlignment="1">
      <alignment horizontal="left" vertical="top" wrapText="1"/>
    </xf>
    <xf numFmtId="0" fontId="14" fillId="6" borderId="36" xfId="13" applyFont="1" applyFill="1" applyBorder="1" applyAlignment="1">
      <alignment horizontal="center" vertical="center" wrapText="1"/>
    </xf>
    <xf numFmtId="0" fontId="14" fillId="6" borderId="8" xfId="13" applyFont="1" applyFill="1" applyBorder="1" applyAlignment="1">
      <alignment horizontal="center" vertical="center"/>
    </xf>
    <xf numFmtId="0" fontId="14" fillId="6" borderId="9" xfId="13" applyFont="1" applyFill="1" applyBorder="1" applyAlignment="1">
      <alignment horizontal="center" vertical="center"/>
    </xf>
    <xf numFmtId="0" fontId="14" fillId="6" borderId="16" xfId="13" applyFont="1" applyFill="1" applyBorder="1" applyAlignment="1">
      <alignment horizontal="center" vertical="center" wrapText="1"/>
    </xf>
    <xf numFmtId="0" fontId="14" fillId="6" borderId="17" xfId="13" applyFont="1" applyFill="1" applyBorder="1" applyAlignment="1">
      <alignment horizontal="center" vertical="center" wrapText="1"/>
    </xf>
    <xf numFmtId="0" fontId="17" fillId="6" borderId="0" xfId="13" applyFont="1" applyFill="1" applyAlignment="1">
      <alignment horizontal="center" vertical="center"/>
    </xf>
    <xf numFmtId="0" fontId="30" fillId="0" borderId="0" xfId="13" applyFont="1" applyAlignment="1">
      <alignment horizontal="left" vertical="center" wrapText="1"/>
    </xf>
    <xf numFmtId="0" fontId="30" fillId="6" borderId="7" xfId="13" applyFont="1" applyFill="1" applyBorder="1" applyAlignment="1">
      <alignment horizontal="center" vertical="center" wrapText="1"/>
    </xf>
    <xf numFmtId="0" fontId="30" fillId="6" borderId="10" xfId="13" applyFont="1" applyFill="1" applyBorder="1" applyAlignment="1">
      <alignment horizontal="center" vertical="center" wrapText="1"/>
    </xf>
    <xf numFmtId="0" fontId="30" fillId="6" borderId="8" xfId="13" applyFont="1" applyFill="1" applyBorder="1" applyAlignment="1">
      <alignment horizontal="center" vertical="center" wrapText="1"/>
    </xf>
    <xf numFmtId="0" fontId="30" fillId="6" borderId="11" xfId="13" applyFont="1" applyFill="1" applyBorder="1" applyAlignment="1">
      <alignment horizontal="center" vertical="center" wrapText="1"/>
    </xf>
    <xf numFmtId="0" fontId="17" fillId="0" borderId="48" xfId="13" applyFont="1" applyBorder="1" applyAlignment="1">
      <alignment horizontal="left" vertical="center" wrapText="1"/>
    </xf>
    <xf numFmtId="0" fontId="30" fillId="4" borderId="10" xfId="13" applyFont="1" applyFill="1" applyBorder="1" applyAlignment="1">
      <alignment vertical="center" wrapText="1"/>
    </xf>
    <xf numFmtId="0" fontId="15" fillId="4" borderId="10" xfId="13" applyFont="1" applyFill="1" applyBorder="1" applyAlignment="1">
      <alignment vertical="center" wrapText="1"/>
    </xf>
    <xf numFmtId="0" fontId="30" fillId="6" borderId="0" xfId="13" applyFont="1" applyFill="1" applyAlignment="1">
      <alignment horizontal="left" vertical="center"/>
    </xf>
    <xf numFmtId="0" fontId="33" fillId="6" borderId="10" xfId="13" applyFont="1" applyFill="1" applyBorder="1" applyAlignment="1">
      <alignment vertical="center" wrapText="1"/>
    </xf>
    <xf numFmtId="0" fontId="33" fillId="6" borderId="13" xfId="13" applyFont="1" applyFill="1" applyBorder="1" applyAlignment="1">
      <alignment vertical="center" wrapText="1"/>
    </xf>
    <xf numFmtId="0" fontId="63" fillId="6" borderId="0" xfId="13" applyFont="1" applyFill="1" applyAlignment="1">
      <alignment horizontal="center" vertical="center"/>
    </xf>
    <xf numFmtId="0" fontId="62" fillId="0" borderId="48" xfId="13" applyFont="1" applyBorder="1" applyAlignment="1">
      <alignment horizontal="left" vertical="center" wrapText="1"/>
    </xf>
    <xf numFmtId="0" fontId="14" fillId="6" borderId="55" xfId="13" applyFont="1" applyFill="1" applyBorder="1" applyAlignment="1">
      <alignment horizontal="center" vertical="center" wrapText="1"/>
    </xf>
    <xf numFmtId="0" fontId="14" fillId="6" borderId="64" xfId="13" applyFont="1" applyFill="1" applyBorder="1" applyAlignment="1">
      <alignment horizontal="center" vertical="center" wrapText="1"/>
    </xf>
    <xf numFmtId="0" fontId="14" fillId="6" borderId="33" xfId="13" applyFont="1" applyFill="1" applyBorder="1" applyAlignment="1">
      <alignment horizontal="center" vertical="center" wrapText="1"/>
    </xf>
    <xf numFmtId="0" fontId="25" fillId="6" borderId="54" xfId="13" applyFont="1" applyFill="1" applyBorder="1" applyAlignment="1">
      <alignment horizontal="left" vertical="center" wrapText="1"/>
    </xf>
    <xf numFmtId="0" fontId="25" fillId="6" borderId="29" xfId="13" quotePrefix="1" applyFont="1" applyFill="1" applyBorder="1" applyAlignment="1">
      <alignment horizontal="left" vertical="center" wrapText="1"/>
    </xf>
    <xf numFmtId="0" fontId="22" fillId="6" borderId="16" xfId="13" applyFont="1" applyFill="1" applyBorder="1" applyAlignment="1">
      <alignment horizontal="center" vertical="center" textRotation="90" wrapText="1"/>
    </xf>
    <xf numFmtId="0" fontId="22" fillId="6" borderId="70" xfId="13" applyFont="1" applyFill="1" applyBorder="1" applyAlignment="1">
      <alignment horizontal="center" vertical="center" textRotation="90" wrapText="1"/>
    </xf>
    <xf numFmtId="0" fontId="22" fillId="6" borderId="17" xfId="13" applyFont="1" applyFill="1" applyBorder="1" applyAlignment="1">
      <alignment horizontal="center" vertical="center" textRotation="90" wrapText="1"/>
    </xf>
    <xf numFmtId="2" fontId="14" fillId="6" borderId="63" xfId="13" applyNumberFormat="1" applyFont="1" applyFill="1" applyBorder="1" applyAlignment="1">
      <alignment horizontal="center" vertical="center" wrapText="1"/>
    </xf>
    <xf numFmtId="2" fontId="14" fillId="6" borderId="44" xfId="13" applyNumberFormat="1" applyFont="1" applyFill="1" applyBorder="1" applyAlignment="1">
      <alignment horizontal="center" vertical="center" wrapText="1"/>
    </xf>
    <xf numFmtId="2" fontId="14" fillId="6" borderId="71" xfId="13" applyNumberFormat="1" applyFont="1" applyFill="1" applyBorder="1" applyAlignment="1">
      <alignment horizontal="center" vertical="center" wrapText="1"/>
    </xf>
    <xf numFmtId="0" fontId="17" fillId="6" borderId="0" xfId="13" applyFont="1" applyFill="1" applyAlignment="1">
      <alignment horizontal="left" vertical="center"/>
    </xf>
    <xf numFmtId="0" fontId="30" fillId="6" borderId="1" xfId="12" applyFont="1" applyFill="1" applyBorder="1" applyAlignment="1">
      <alignment horizontal="left" vertical="center" wrapText="1"/>
    </xf>
    <xf numFmtId="0" fontId="30" fillId="6" borderId="63" xfId="12" applyFont="1" applyFill="1" applyBorder="1" applyAlignment="1">
      <alignment horizontal="left" vertical="center" wrapText="1"/>
    </xf>
    <xf numFmtId="0" fontId="30" fillId="6" borderId="4"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1" xfId="12" applyFont="1" applyFill="1" applyBorder="1" applyAlignment="1">
      <alignment horizontal="center" vertical="center" wrapText="1"/>
    </xf>
    <xf numFmtId="0" fontId="30" fillId="6" borderId="4" xfId="12" applyFont="1" applyFill="1" applyBorder="1" applyAlignment="1">
      <alignment horizontal="center" vertical="center" wrapText="1"/>
    </xf>
    <xf numFmtId="0" fontId="30" fillId="6" borderId="22" xfId="13" applyFont="1" applyFill="1" applyBorder="1" applyAlignment="1">
      <alignment horizontal="center" vertical="center" wrapText="1"/>
    </xf>
    <xf numFmtId="0" fontId="30" fillId="6" borderId="24" xfId="13" applyFont="1" applyFill="1" applyBorder="1" applyAlignment="1">
      <alignment horizontal="center" vertical="center" wrapText="1"/>
    </xf>
    <xf numFmtId="0" fontId="30" fillId="6" borderId="3" xfId="13" applyFont="1" applyFill="1" applyBorder="1" applyAlignment="1">
      <alignment horizontal="center" vertical="center" wrapText="1"/>
    </xf>
    <xf numFmtId="0" fontId="30" fillId="6" borderId="6" xfId="13" applyFont="1" applyFill="1" applyBorder="1" applyAlignment="1">
      <alignment horizontal="center" vertical="center" wrapText="1"/>
    </xf>
    <xf numFmtId="0" fontId="12" fillId="0" borderId="47" xfId="13" applyFont="1" applyBorder="1" applyAlignment="1">
      <alignment horizontal="justify" vertical="center" wrapText="1"/>
    </xf>
    <xf numFmtId="0" fontId="58" fillId="0" borderId="47" xfId="13" applyFont="1" applyBorder="1" applyAlignment="1">
      <alignment horizontal="justify" vertical="center" wrapText="1"/>
    </xf>
    <xf numFmtId="0" fontId="30" fillId="6" borderId="55" xfId="12" applyFont="1" applyFill="1" applyBorder="1" applyAlignment="1">
      <alignment horizontal="left" vertical="center"/>
    </xf>
    <xf numFmtId="0" fontId="30" fillId="6" borderId="33" xfId="12" applyFont="1" applyFill="1" applyBorder="1" applyAlignment="1">
      <alignment horizontal="left" vertical="center"/>
    </xf>
    <xf numFmtId="0" fontId="30" fillId="6" borderId="47"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12" fillId="0" borderId="53" xfId="12" applyFont="1" applyBorder="1" applyAlignment="1">
      <alignment horizontal="left"/>
    </xf>
    <xf numFmtId="0" fontId="12" fillId="0" borderId="39" xfId="12" applyFont="1" applyBorder="1" applyAlignment="1">
      <alignment horizontal="left"/>
    </xf>
    <xf numFmtId="0" fontId="30" fillId="0" borderId="16" xfId="14" applyFont="1" applyBorder="1" applyAlignment="1">
      <alignment horizontal="center" vertical="center" wrapText="1"/>
    </xf>
    <xf numFmtId="0" fontId="30" fillId="0" borderId="70" xfId="14" applyFont="1" applyBorder="1" applyAlignment="1">
      <alignment horizontal="center" vertical="center" wrapText="1"/>
    </xf>
    <xf numFmtId="0" fontId="30" fillId="0" borderId="17" xfId="14" applyFont="1" applyBorder="1" applyAlignment="1">
      <alignment horizontal="center" vertical="center" wrapText="1"/>
    </xf>
    <xf numFmtId="0" fontId="15" fillId="0" borderId="0" xfId="14" applyFont="1" applyAlignment="1">
      <alignment horizontal="left" vertical="center" wrapText="1"/>
    </xf>
    <xf numFmtId="0" fontId="18" fillId="0" borderId="47" xfId="13" applyFont="1" applyBorder="1" applyAlignment="1">
      <alignment horizontal="left" vertical="top" wrapText="1"/>
    </xf>
    <xf numFmtId="0" fontId="18" fillId="0" borderId="0" xfId="13" applyFont="1" applyAlignment="1">
      <alignment horizontal="left" vertical="top" wrapText="1"/>
    </xf>
    <xf numFmtId="0" fontId="63" fillId="6" borderId="0" xfId="13" applyFont="1" applyFill="1" applyAlignment="1">
      <alignment horizontal="right" vertical="center"/>
    </xf>
    <xf numFmtId="0" fontId="30" fillId="0" borderId="30" xfId="14" applyFont="1" applyBorder="1" applyAlignment="1">
      <alignment horizontal="center" vertical="center" wrapText="1"/>
    </xf>
    <xf numFmtId="0" fontId="30" fillId="0" borderId="31" xfId="14" applyFont="1" applyBorder="1" applyAlignment="1">
      <alignment horizontal="center" vertical="center" wrapText="1"/>
    </xf>
    <xf numFmtId="0" fontId="62" fillId="0" borderId="0" xfId="14" applyFont="1" applyAlignment="1">
      <alignment horizontal="left" wrapText="1"/>
    </xf>
    <xf numFmtId="0" fontId="63" fillId="0" borderId="0" xfId="14" applyFont="1" applyAlignment="1">
      <alignment horizontal="left" wrapText="1"/>
    </xf>
    <xf numFmtId="0" fontId="62" fillId="6" borderId="0" xfId="13" applyFont="1" applyFill="1" applyAlignment="1">
      <alignment horizontal="left" vertical="center"/>
    </xf>
    <xf numFmtId="0" fontId="30" fillId="3" borderId="55" xfId="13" applyFont="1" applyFill="1" applyBorder="1" applyAlignment="1">
      <alignment horizontal="center" vertical="center" wrapText="1"/>
    </xf>
    <xf numFmtId="0" fontId="30" fillId="3" borderId="33" xfId="13" applyFont="1" applyFill="1" applyBorder="1" applyAlignment="1">
      <alignment horizontal="center" vertical="center" wrapText="1"/>
    </xf>
    <xf numFmtId="0" fontId="30" fillId="3" borderId="33" xfId="13" quotePrefix="1" applyFont="1" applyFill="1" applyBorder="1" applyAlignment="1">
      <alignment horizontal="center" vertical="center" wrapText="1"/>
    </xf>
    <xf numFmtId="0" fontId="30" fillId="2" borderId="30" xfId="13" applyFont="1" applyFill="1" applyBorder="1" applyAlignment="1">
      <alignment horizontal="left" vertical="center" wrapText="1"/>
    </xf>
    <xf numFmtId="0" fontId="30" fillId="2" borderId="41" xfId="13" quotePrefix="1" applyFont="1" applyFill="1" applyBorder="1" applyAlignment="1">
      <alignment horizontal="left" vertical="center" wrapText="1"/>
    </xf>
    <xf numFmtId="0" fontId="30" fillId="2" borderId="31" xfId="13" quotePrefix="1" applyFont="1" applyFill="1" applyBorder="1" applyAlignment="1">
      <alignment horizontal="left" vertical="center" wrapText="1"/>
    </xf>
    <xf numFmtId="0" fontId="30" fillId="0" borderId="30" xfId="13" applyFont="1" applyBorder="1" applyAlignment="1">
      <alignment horizontal="left" vertical="center" wrapText="1"/>
    </xf>
    <xf numFmtId="0" fontId="30" fillId="0" borderId="41" xfId="13" quotePrefix="1" applyFont="1" applyBorder="1" applyAlignment="1">
      <alignment horizontal="left" vertical="center" wrapText="1"/>
    </xf>
    <xf numFmtId="0" fontId="30" fillId="0" borderId="31" xfId="13" quotePrefix="1" applyFont="1" applyBorder="1" applyAlignment="1">
      <alignment horizontal="left" vertical="center" wrapText="1"/>
    </xf>
    <xf numFmtId="0" fontId="30" fillId="2" borderId="0" xfId="13" applyFont="1" applyFill="1" applyAlignment="1">
      <alignment horizontal="center" vertical="center" textRotation="180" wrapText="1"/>
    </xf>
    <xf numFmtId="0" fontId="37" fillId="2" borderId="0" xfId="13" applyFont="1" applyFill="1" applyAlignment="1">
      <alignment horizontal="center" vertical="center" textRotation="180"/>
    </xf>
    <xf numFmtId="0" fontId="30" fillId="3" borderId="16" xfId="13" applyFont="1" applyFill="1" applyBorder="1" applyAlignment="1">
      <alignment horizontal="center" vertical="center" wrapText="1"/>
    </xf>
    <xf numFmtId="0" fontId="30" fillId="3" borderId="17" xfId="13" applyFont="1" applyFill="1" applyBorder="1" applyAlignment="1">
      <alignment horizontal="center" vertical="center" wrapText="1"/>
    </xf>
    <xf numFmtId="0" fontId="30" fillId="0" borderId="10" xfId="13" applyFont="1" applyBorder="1" applyAlignment="1">
      <alignment horizontal="left" vertical="center" wrapText="1"/>
    </xf>
    <xf numFmtId="0" fontId="30" fillId="0" borderId="10" xfId="13" quotePrefix="1" applyFont="1" applyBorder="1" applyAlignment="1">
      <alignment horizontal="left" vertical="center" wrapText="1"/>
    </xf>
    <xf numFmtId="0" fontId="30" fillId="6" borderId="10" xfId="13" applyFont="1" applyFill="1" applyBorder="1" applyAlignment="1">
      <alignment horizontal="left" vertical="center" wrapText="1"/>
    </xf>
    <xf numFmtId="0" fontId="30" fillId="6" borderId="10" xfId="13" quotePrefix="1" applyFont="1" applyFill="1" applyBorder="1" applyAlignment="1">
      <alignment horizontal="left" vertical="center" wrapText="1"/>
    </xf>
    <xf numFmtId="0" fontId="30" fillId="6" borderId="13" xfId="13" quotePrefix="1" applyFont="1" applyFill="1" applyBorder="1" applyAlignment="1">
      <alignment horizontal="left" vertical="center" wrapText="1"/>
    </xf>
    <xf numFmtId="0" fontId="30" fillId="6" borderId="9" xfId="13" quotePrefix="1" applyFont="1" applyFill="1" applyBorder="1" applyAlignment="1">
      <alignment horizontal="center" vertical="center" wrapText="1"/>
    </xf>
    <xf numFmtId="0" fontId="30" fillId="0" borderId="30" xfId="13" quotePrefix="1" applyFont="1" applyBorder="1" applyAlignment="1">
      <alignment horizontal="center" vertical="center"/>
    </xf>
    <xf numFmtId="0" fontId="30" fillId="0" borderId="70" xfId="13" quotePrefix="1" applyFont="1" applyBorder="1" applyAlignment="1">
      <alignment horizontal="center" vertical="center"/>
    </xf>
    <xf numFmtId="0" fontId="30" fillId="0" borderId="17" xfId="13" quotePrefix="1" applyFont="1" applyBorder="1" applyAlignment="1">
      <alignment horizontal="center" vertical="center"/>
    </xf>
    <xf numFmtId="0" fontId="30" fillId="0" borderId="41" xfId="13" quotePrefix="1" applyFont="1" applyBorder="1" applyAlignment="1">
      <alignment horizontal="center" vertical="center"/>
    </xf>
    <xf numFmtId="0" fontId="30" fillId="0" borderId="31" xfId="13" quotePrefix="1" applyFont="1" applyBorder="1" applyAlignment="1">
      <alignment horizontal="center" vertical="center"/>
    </xf>
    <xf numFmtId="0" fontId="30" fillId="0" borderId="30" xfId="1" applyFont="1" applyBorder="1" applyAlignment="1">
      <alignment horizontal="left" vertical="center"/>
    </xf>
    <xf numFmtId="0" fontId="30" fillId="0" borderId="41" xfId="1" applyFont="1" applyBorder="1" applyAlignment="1">
      <alignment horizontal="left" vertical="center"/>
    </xf>
    <xf numFmtId="0" fontId="30" fillId="0" borderId="31" xfId="1" applyFont="1" applyBorder="1" applyAlignment="1">
      <alignment horizontal="left" vertical="center"/>
    </xf>
    <xf numFmtId="0" fontId="30" fillId="0" borderId="16" xfId="1" applyFont="1" applyBorder="1" applyAlignment="1">
      <alignment horizontal="left" vertical="center"/>
    </xf>
    <xf numFmtId="0" fontId="30" fillId="0" borderId="70" xfId="1" applyFont="1" applyBorder="1" applyAlignment="1">
      <alignment horizontal="left" vertical="center"/>
    </xf>
    <xf numFmtId="0" fontId="30" fillId="0" borderId="17" xfId="1" applyFont="1" applyBorder="1" applyAlignment="1">
      <alignment horizontal="left" vertical="center"/>
    </xf>
    <xf numFmtId="0" fontId="12" fillId="0" borderId="0" xfId="13" applyFont="1" applyAlignment="1">
      <alignment horizontal="left" vertical="center" wrapText="1"/>
    </xf>
    <xf numFmtId="0" fontId="14" fillId="6" borderId="16" xfId="1" applyFont="1" applyFill="1" applyBorder="1" applyAlignment="1">
      <alignment horizontal="center" vertical="center" wrapText="1"/>
    </xf>
    <xf numFmtId="0" fontId="14" fillId="6" borderId="17" xfId="1" applyFont="1" applyFill="1" applyBorder="1" applyAlignment="1">
      <alignment horizontal="center" vertical="center" wrapText="1"/>
    </xf>
    <xf numFmtId="0" fontId="14" fillId="8" borderId="52" xfId="1" applyFont="1" applyFill="1" applyBorder="1" applyAlignment="1">
      <alignment horizontal="center" vertical="center"/>
    </xf>
    <xf numFmtId="0" fontId="14" fillId="8" borderId="66" xfId="1" applyFont="1" applyFill="1" applyBorder="1" applyAlignment="1">
      <alignment horizontal="center" vertical="center"/>
    </xf>
    <xf numFmtId="0" fontId="14" fillId="8" borderId="35" xfId="1" applyFont="1" applyFill="1" applyBorder="1" applyAlignment="1">
      <alignment horizontal="center" vertical="center"/>
    </xf>
    <xf numFmtId="0" fontId="62" fillId="6" borderId="0" xfId="13" applyFont="1" applyFill="1" applyAlignment="1">
      <alignment horizontal="left" vertical="center" wrapText="1"/>
    </xf>
    <xf numFmtId="0" fontId="63" fillId="6" borderId="0" xfId="13" applyFont="1" applyFill="1" applyAlignment="1">
      <alignment horizontal="center" vertical="center" wrapText="1"/>
    </xf>
    <xf numFmtId="0" fontId="14" fillId="6" borderId="0" xfId="13" applyFont="1" applyFill="1" applyAlignment="1">
      <alignment horizontal="left" vertical="center" wrapText="1"/>
    </xf>
    <xf numFmtId="0" fontId="14" fillId="0" borderId="0" xfId="0" applyFont="1" applyAlignment="1">
      <alignment horizontal="left" wrapText="1"/>
    </xf>
    <xf numFmtId="0" fontId="30" fillId="6" borderId="23" xfId="0" applyFont="1" applyFill="1" applyBorder="1" applyAlignment="1">
      <alignment horizontal="center" vertical="center" wrapText="1"/>
    </xf>
    <xf numFmtId="0" fontId="30" fillId="6" borderId="28" xfId="0" applyFont="1" applyFill="1" applyBorder="1" applyAlignment="1">
      <alignment horizontal="center" vertical="center" wrapText="1"/>
    </xf>
    <xf numFmtId="0" fontId="21" fillId="6" borderId="0" xfId="13" applyFont="1" applyFill="1" applyAlignment="1">
      <alignment horizontal="right" vertical="center" wrapText="1"/>
    </xf>
    <xf numFmtId="4" fontId="18" fillId="0" borderId="20" xfId="7" applyNumberFormat="1" applyFont="1" applyBorder="1" applyAlignment="1">
      <alignment horizontal="center" vertical="center"/>
    </xf>
    <xf numFmtId="4" fontId="18" fillId="0" borderId="12" xfId="7" applyNumberFormat="1" applyFont="1" applyBorder="1" applyAlignment="1">
      <alignment horizontal="center" vertical="center"/>
    </xf>
    <xf numFmtId="2" fontId="15" fillId="6" borderId="7" xfId="7" applyNumberFormat="1" applyFont="1" applyFill="1" applyBorder="1" applyAlignment="1">
      <alignment horizontal="center" vertical="center" textRotation="90" wrapText="1"/>
    </xf>
    <xf numFmtId="2" fontId="15" fillId="6" borderId="13" xfId="7" applyNumberFormat="1" applyFont="1" applyFill="1" applyBorder="1" applyAlignment="1">
      <alignment horizontal="center" vertical="center" textRotation="90" wrapText="1"/>
    </xf>
    <xf numFmtId="2" fontId="30" fillId="6" borderId="8" xfId="7" applyNumberFormat="1" applyFont="1" applyFill="1" applyBorder="1" applyAlignment="1">
      <alignment horizontal="center" vertical="center" wrapText="1"/>
    </xf>
    <xf numFmtId="2" fontId="30" fillId="6" borderId="14" xfId="7" applyNumberFormat="1" applyFont="1" applyFill="1" applyBorder="1" applyAlignment="1">
      <alignment horizontal="center" vertical="center" wrapText="1"/>
    </xf>
    <xf numFmtId="3" fontId="30" fillId="6" borderId="8" xfId="7" applyNumberFormat="1" applyFont="1" applyFill="1" applyBorder="1" applyAlignment="1">
      <alignment horizontal="center" vertical="center" wrapText="1"/>
    </xf>
    <xf numFmtId="3" fontId="30" fillId="6" borderId="14" xfId="7" applyNumberFormat="1" applyFont="1" applyFill="1" applyBorder="1" applyAlignment="1">
      <alignment horizontal="center" vertical="center" wrapText="1"/>
    </xf>
    <xf numFmtId="2" fontId="30" fillId="6" borderId="69" xfId="7" applyNumberFormat="1" applyFont="1" applyFill="1" applyBorder="1" applyAlignment="1">
      <alignment horizontal="center" vertical="center" wrapText="1"/>
    </xf>
    <xf numFmtId="2" fontId="30" fillId="6" borderId="35" xfId="7" applyNumberFormat="1" applyFont="1" applyFill="1" applyBorder="1" applyAlignment="1">
      <alignment horizontal="center" vertical="center" wrapText="1"/>
    </xf>
    <xf numFmtId="0" fontId="21" fillId="6" borderId="0" xfId="7" applyFont="1" applyFill="1" applyAlignment="1">
      <alignment horizontal="right" vertical="center" wrapText="1"/>
    </xf>
    <xf numFmtId="0" fontId="57" fillId="0" borderId="26" xfId="7" applyFont="1" applyBorder="1" applyAlignment="1">
      <alignment horizontal="center" vertical="center" wrapText="1"/>
    </xf>
    <xf numFmtId="0" fontId="57" fillId="0" borderId="24" xfId="7" applyFont="1" applyBorder="1" applyAlignment="1">
      <alignment horizontal="center" vertical="center" wrapText="1"/>
    </xf>
    <xf numFmtId="0" fontId="56" fillId="0" borderId="25" xfId="7" applyFont="1" applyBorder="1" applyAlignment="1">
      <alignment horizontal="center" vertical="center" wrapText="1"/>
    </xf>
    <xf numFmtId="0" fontId="56" fillId="0" borderId="23" xfId="7" applyFont="1" applyBorder="1" applyAlignment="1">
      <alignment horizontal="center" vertical="center" wrapText="1"/>
    </xf>
    <xf numFmtId="0" fontId="56" fillId="0" borderId="21" xfId="7" applyFont="1" applyBorder="1" applyAlignment="1">
      <alignment horizontal="center" vertical="center" wrapText="1"/>
    </xf>
    <xf numFmtId="0" fontId="57" fillId="0" borderId="22" xfId="7" applyFont="1" applyBorder="1" applyAlignment="1">
      <alignment horizontal="center" vertical="center" wrapText="1"/>
    </xf>
    <xf numFmtId="0" fontId="21" fillId="6" borderId="0" xfId="7" applyFont="1" applyFill="1" applyAlignment="1">
      <alignment horizontal="center" vertical="center" wrapText="1"/>
    </xf>
    <xf numFmtId="3" fontId="30" fillId="4" borderId="48" xfId="7" applyNumberFormat="1" applyFont="1" applyFill="1" applyBorder="1" applyAlignment="1">
      <alignment horizontal="left" vertical="top" wrapText="1"/>
    </xf>
    <xf numFmtId="3" fontId="30" fillId="4" borderId="48" xfId="7" applyNumberFormat="1" applyFont="1" applyFill="1" applyBorder="1" applyAlignment="1">
      <alignment horizontal="left" vertical="center" wrapText="1"/>
    </xf>
    <xf numFmtId="4" fontId="114" fillId="0" borderId="20" xfId="7" applyNumberFormat="1" applyFont="1" applyBorder="1" applyAlignment="1">
      <alignment horizontal="center" vertical="center" wrapText="1"/>
    </xf>
    <xf numFmtId="4" fontId="114" fillId="0" borderId="12" xfId="7" applyNumberFormat="1" applyFont="1" applyBorder="1" applyAlignment="1">
      <alignment horizontal="center" vertical="center" wrapText="1"/>
    </xf>
    <xf numFmtId="3" fontId="114" fillId="0" borderId="50" xfId="7" applyNumberFormat="1" applyFont="1" applyBorder="1" applyAlignment="1">
      <alignment horizontal="center" vertical="center" wrapText="1"/>
    </xf>
    <xf numFmtId="3" fontId="114" fillId="0" borderId="19" xfId="7" applyNumberFormat="1" applyFont="1" applyBorder="1" applyAlignment="1">
      <alignment horizontal="center" vertical="center" wrapText="1"/>
    </xf>
    <xf numFmtId="3" fontId="114" fillId="0" borderId="26" xfId="7" applyNumberFormat="1" applyFont="1" applyBorder="1" applyAlignment="1">
      <alignment horizontal="center" vertical="center" wrapText="1"/>
    </xf>
    <xf numFmtId="3" fontId="114" fillId="0" borderId="24" xfId="7" applyNumberFormat="1" applyFont="1" applyBorder="1" applyAlignment="1">
      <alignment horizontal="center" vertical="center" wrapText="1"/>
    </xf>
    <xf numFmtId="4" fontId="114" fillId="0" borderId="15" xfId="7" applyNumberFormat="1" applyFont="1" applyBorder="1" applyAlignment="1">
      <alignment horizontal="center" vertical="center" wrapText="1"/>
    </xf>
    <xf numFmtId="0" fontId="18" fillId="0" borderId="7" xfId="7" applyFont="1" applyBorder="1" applyAlignment="1">
      <alignment horizontal="center" vertical="center"/>
    </xf>
    <xf numFmtId="0" fontId="18" fillId="0" borderId="10" xfId="7" applyFont="1" applyBorder="1" applyAlignment="1">
      <alignment horizontal="center" vertical="center"/>
    </xf>
    <xf numFmtId="0" fontId="18" fillId="0" borderId="13" xfId="7" applyFont="1" applyBorder="1" applyAlignment="1">
      <alignment horizontal="center" vertical="center"/>
    </xf>
    <xf numFmtId="0" fontId="25" fillId="0" borderId="8" xfId="7" applyFont="1" applyBorder="1" applyAlignment="1">
      <alignment horizontal="center" vertical="center" wrapText="1"/>
    </xf>
    <xf numFmtId="0" fontId="25" fillId="0" borderId="11" xfId="7" applyFont="1" applyBorder="1" applyAlignment="1">
      <alignment horizontal="center" vertical="center" wrapText="1"/>
    </xf>
    <xf numFmtId="0" fontId="25" fillId="0" borderId="14" xfId="7" applyFont="1" applyBorder="1" applyAlignment="1">
      <alignment horizontal="center" vertical="center" wrapText="1"/>
    </xf>
    <xf numFmtId="3" fontId="18" fillId="0" borderId="22" xfId="7" applyNumberFormat="1" applyFont="1" applyBorder="1" applyAlignment="1">
      <alignment horizontal="center" vertical="center"/>
    </xf>
    <xf numFmtId="3" fontId="18" fillId="0" borderId="26" xfId="7" applyNumberFormat="1" applyFont="1" applyBorder="1" applyAlignment="1">
      <alignment horizontal="center" vertical="center"/>
    </xf>
    <xf numFmtId="3" fontId="18" fillId="0" borderId="24" xfId="7" applyNumberFormat="1" applyFont="1" applyBorder="1" applyAlignment="1">
      <alignment horizontal="center" vertical="center"/>
    </xf>
    <xf numFmtId="3" fontId="114" fillId="0" borderId="22" xfId="7" applyNumberFormat="1" applyFont="1" applyBorder="1" applyAlignment="1">
      <alignment horizontal="center" vertical="center" wrapText="1"/>
    </xf>
    <xf numFmtId="4" fontId="114" fillId="0" borderId="9" xfId="7" applyNumberFormat="1" applyFont="1" applyBorder="1" applyAlignment="1">
      <alignment horizontal="center" vertical="center" wrapText="1"/>
    </xf>
    <xf numFmtId="3" fontId="114" fillId="0" borderId="11" xfId="7" applyNumberFormat="1" applyFont="1" applyBorder="1" applyAlignment="1">
      <alignment horizontal="center" vertical="center" wrapText="1"/>
    </xf>
    <xf numFmtId="0" fontId="114" fillId="0" borderId="18" xfId="7" applyFont="1" applyBorder="1" applyAlignment="1">
      <alignment horizontal="center" vertical="center" wrapText="1"/>
    </xf>
    <xf numFmtId="0" fontId="114" fillId="0" borderId="10" xfId="7" applyFont="1" applyBorder="1" applyAlignment="1">
      <alignment horizontal="center" vertical="center" wrapText="1"/>
    </xf>
    <xf numFmtId="0" fontId="57" fillId="0" borderId="19" xfId="7" applyFont="1" applyBorder="1" applyAlignment="1">
      <alignment horizontal="center" vertical="center" wrapText="1"/>
    </xf>
    <xf numFmtId="0" fontId="57" fillId="0" borderId="11" xfId="7" applyFont="1" applyBorder="1" applyAlignment="1">
      <alignment horizontal="center" vertical="center" wrapText="1"/>
    </xf>
    <xf numFmtId="3" fontId="18" fillId="0" borderId="19" xfId="7" applyNumberFormat="1" applyFont="1" applyBorder="1" applyAlignment="1">
      <alignment horizontal="center" vertical="center"/>
    </xf>
    <xf numFmtId="3" fontId="18" fillId="0" borderId="11" xfId="7" applyNumberFormat="1" applyFont="1" applyBorder="1" applyAlignment="1">
      <alignment horizontal="center" vertical="center"/>
    </xf>
    <xf numFmtId="3" fontId="18" fillId="0" borderId="14" xfId="7" applyNumberFormat="1" applyFont="1" applyBorder="1" applyAlignment="1">
      <alignment horizontal="center" vertical="center"/>
    </xf>
    <xf numFmtId="4" fontId="18" fillId="0" borderId="15" xfId="7" applyNumberFormat="1" applyFont="1" applyBorder="1" applyAlignment="1">
      <alignment horizontal="center" vertical="center"/>
    </xf>
    <xf numFmtId="0" fontId="114" fillId="0" borderId="7" xfId="7" applyFont="1" applyBorder="1" applyAlignment="1">
      <alignment horizontal="center" vertical="center" wrapText="1"/>
    </xf>
    <xf numFmtId="0" fontId="114" fillId="0" borderId="13" xfId="7" applyFont="1" applyBorder="1" applyAlignment="1">
      <alignment horizontal="center" vertical="center" wrapText="1"/>
    </xf>
    <xf numFmtId="0" fontId="57" fillId="0" borderId="8" xfId="7" applyFont="1" applyBorder="1" applyAlignment="1">
      <alignment horizontal="center" vertical="center" wrapText="1"/>
    </xf>
    <xf numFmtId="0" fontId="57" fillId="0" borderId="14" xfId="7" applyFont="1" applyBorder="1" applyAlignment="1">
      <alignment horizontal="center" vertical="center" wrapText="1"/>
    </xf>
    <xf numFmtId="3" fontId="18" fillId="0" borderId="8" xfId="7" applyNumberFormat="1" applyFont="1" applyBorder="1" applyAlignment="1">
      <alignment horizontal="center" vertical="center"/>
    </xf>
    <xf numFmtId="4" fontId="18" fillId="0" borderId="9" xfId="7" applyNumberFormat="1" applyFont="1" applyBorder="1" applyAlignment="1">
      <alignment horizontal="center" vertical="center"/>
    </xf>
    <xf numFmtId="3" fontId="18" fillId="0" borderId="50" xfId="7" applyNumberFormat="1" applyFont="1" applyBorder="1" applyAlignment="1">
      <alignment horizontal="center" vertical="center"/>
    </xf>
    <xf numFmtId="0" fontId="114" fillId="0" borderId="56" xfId="7" applyFont="1" applyBorder="1" applyAlignment="1">
      <alignment horizontal="center" vertical="center" wrapText="1"/>
    </xf>
    <xf numFmtId="0" fontId="57" fillId="0" borderId="50" xfId="7" applyFont="1" applyBorder="1" applyAlignment="1">
      <alignment horizontal="center" vertical="center" wrapText="1"/>
    </xf>
    <xf numFmtId="3" fontId="114" fillId="0" borderId="8" xfId="7" applyNumberFormat="1" applyFont="1" applyBorder="1" applyAlignment="1">
      <alignment horizontal="center" vertical="center" wrapText="1"/>
    </xf>
    <xf numFmtId="4" fontId="12" fillId="0" borderId="20" xfId="7" applyNumberFormat="1" applyFont="1" applyBorder="1" applyAlignment="1">
      <alignment horizontal="center" vertical="center"/>
    </xf>
    <xf numFmtId="4" fontId="12" fillId="0" borderId="12" xfId="7" applyNumberFormat="1" applyFont="1" applyBorder="1" applyAlignment="1">
      <alignment horizontal="center" vertical="center"/>
    </xf>
    <xf numFmtId="0" fontId="18" fillId="0" borderId="50" xfId="7" applyFont="1" applyBorder="1" applyAlignment="1">
      <alignment horizontal="center" vertical="center"/>
    </xf>
    <xf numFmtId="0" fontId="18" fillId="0" borderId="24" xfId="7" applyFont="1" applyBorder="1" applyAlignment="1">
      <alignment horizontal="center" vertical="center"/>
    </xf>
    <xf numFmtId="0" fontId="56" fillId="0" borderId="7" xfId="7" applyFont="1" applyBorder="1" applyAlignment="1">
      <alignment horizontal="center" vertical="center" wrapText="1"/>
    </xf>
    <xf numFmtId="0" fontId="56" fillId="0" borderId="10" xfId="7" applyFont="1" applyBorder="1" applyAlignment="1">
      <alignment horizontal="center" vertical="center" wrapText="1"/>
    </xf>
    <xf numFmtId="0" fontId="56" fillId="0" borderId="13" xfId="7" applyFont="1" applyBorder="1" applyAlignment="1">
      <alignment horizontal="center" vertical="center" wrapText="1"/>
    </xf>
    <xf numFmtId="4" fontId="12" fillId="0" borderId="15" xfId="7" applyNumberFormat="1" applyFont="1" applyBorder="1" applyAlignment="1">
      <alignment horizontal="center" vertical="center"/>
    </xf>
    <xf numFmtId="3" fontId="114" fillId="0" borderId="14" xfId="7" applyNumberFormat="1" applyFont="1" applyBorder="1" applyAlignment="1">
      <alignment horizontal="center" vertical="center" wrapText="1"/>
    </xf>
    <xf numFmtId="4" fontId="18" fillId="0" borderId="3" xfId="7" applyNumberFormat="1" applyFont="1" applyBorder="1" applyAlignment="1">
      <alignment horizontal="center" vertical="center"/>
    </xf>
    <xf numFmtId="0" fontId="114" fillId="0" borderId="21" xfId="7" applyFont="1" applyBorder="1" applyAlignment="1">
      <alignment horizontal="center" vertical="center" wrapText="1"/>
    </xf>
    <xf numFmtId="0" fontId="114" fillId="0" borderId="25" xfId="7" applyFont="1" applyBorder="1" applyAlignment="1">
      <alignment horizontal="center" vertical="center" wrapText="1"/>
    </xf>
    <xf numFmtId="3" fontId="18" fillId="0" borderId="22" xfId="7" applyNumberFormat="1" applyFont="1" applyBorder="1" applyAlignment="1">
      <alignment horizontal="center" vertical="center" wrapText="1"/>
    </xf>
    <xf numFmtId="3" fontId="18" fillId="0" borderId="26" xfId="7" applyNumberFormat="1" applyFont="1" applyBorder="1" applyAlignment="1">
      <alignment horizontal="center" vertical="center" wrapText="1"/>
    </xf>
    <xf numFmtId="3" fontId="114" fillId="5" borderId="11" xfId="7" applyNumberFormat="1" applyFont="1" applyFill="1" applyBorder="1" applyAlignment="1">
      <alignment horizontal="center" vertical="center" wrapText="1"/>
    </xf>
    <xf numFmtId="0" fontId="56" fillId="0" borderId="56" xfId="7" applyFont="1" applyBorder="1" applyAlignment="1">
      <alignment horizontal="center" vertical="center" wrapText="1"/>
    </xf>
    <xf numFmtId="3" fontId="14" fillId="6" borderId="64" xfId="7" applyNumberFormat="1" applyFont="1" applyFill="1" applyBorder="1" applyAlignment="1">
      <alignment horizontal="right" vertical="center"/>
    </xf>
    <xf numFmtId="0" fontId="12" fillId="0" borderId="0" xfId="7" applyFont="1" applyAlignment="1">
      <alignment horizontal="justify" vertical="top" wrapText="1"/>
    </xf>
    <xf numFmtId="3" fontId="18" fillId="0" borderId="72" xfId="7" applyNumberFormat="1" applyFont="1" applyBorder="1" applyAlignment="1">
      <alignment horizontal="center" vertical="center"/>
    </xf>
    <xf numFmtId="3" fontId="114" fillId="0" borderId="82" xfId="7" applyNumberFormat="1" applyFont="1" applyBorder="1" applyAlignment="1">
      <alignment horizontal="center" vertical="center" wrapText="1"/>
    </xf>
    <xf numFmtId="3" fontId="114" fillId="0" borderId="38" xfId="7" applyNumberFormat="1" applyFont="1" applyBorder="1" applyAlignment="1">
      <alignment horizontal="center" vertical="center" wrapText="1"/>
    </xf>
    <xf numFmtId="3" fontId="18" fillId="0" borderId="86" xfId="7" applyNumberFormat="1" applyFont="1" applyBorder="1" applyAlignment="1">
      <alignment horizontal="center" vertical="center"/>
    </xf>
    <xf numFmtId="3" fontId="18" fillId="0" borderId="85" xfId="7" applyNumberFormat="1" applyFont="1" applyBorder="1" applyAlignment="1">
      <alignment horizontal="center" vertical="center"/>
    </xf>
    <xf numFmtId="3" fontId="12" fillId="0" borderId="26" xfId="7" applyNumberFormat="1" applyFont="1" applyBorder="1" applyAlignment="1">
      <alignment horizontal="center" vertical="center"/>
    </xf>
    <xf numFmtId="3" fontId="12" fillId="0" borderId="24" xfId="7" applyNumberFormat="1" applyFont="1" applyBorder="1" applyAlignment="1">
      <alignment horizontal="center" vertical="center"/>
    </xf>
    <xf numFmtId="3" fontId="114" fillId="5" borderId="14" xfId="7" applyNumberFormat="1" applyFont="1" applyFill="1" applyBorder="1" applyAlignment="1">
      <alignment horizontal="center" vertical="center" wrapText="1"/>
    </xf>
    <xf numFmtId="3" fontId="14" fillId="0" borderId="0" xfId="13" applyNumberFormat="1" applyFont="1" applyAlignment="1">
      <alignment horizontal="left" wrapText="1"/>
    </xf>
    <xf numFmtId="3" fontId="30" fillId="6" borderId="54" xfId="13" applyNumberFormat="1" applyFont="1" applyFill="1" applyBorder="1" applyAlignment="1">
      <alignment horizontal="left" vertical="center" wrapText="1"/>
    </xf>
    <xf numFmtId="3" fontId="30" fillId="6" borderId="28" xfId="13" quotePrefix="1" applyNumberFormat="1" applyFont="1" applyFill="1" applyBorder="1" applyAlignment="1">
      <alignment horizontal="left" vertical="center" wrapText="1"/>
    </xf>
    <xf numFmtId="0" fontId="25" fillId="0" borderId="0" xfId="7" applyFont="1" applyAlignment="1">
      <alignment horizontal="left" vertical="top" wrapText="1"/>
    </xf>
    <xf numFmtId="0" fontId="12" fillId="0" borderId="0" xfId="7" applyFont="1" applyAlignment="1">
      <alignment horizontal="left" vertical="top" wrapText="1"/>
    </xf>
    <xf numFmtId="0" fontId="20" fillId="0" borderId="0" xfId="7" applyFont="1" applyAlignment="1">
      <alignment vertical="top" wrapText="1"/>
    </xf>
    <xf numFmtId="0" fontId="14" fillId="0" borderId="0" xfId="7" applyFont="1" applyAlignment="1">
      <alignment horizontal="left" vertical="top" wrapText="1"/>
    </xf>
    <xf numFmtId="0" fontId="28" fillId="6" borderId="1" xfId="7" applyFont="1" applyFill="1" applyBorder="1" applyAlignment="1">
      <alignment horizontal="center" vertical="center" wrapText="1"/>
    </xf>
    <xf numFmtId="0" fontId="28" fillId="6" borderId="43" xfId="7" applyFont="1" applyFill="1" applyBorder="1" applyAlignment="1">
      <alignment horizontal="center" vertical="center" wrapText="1"/>
    </xf>
    <xf numFmtId="3" fontId="25" fillId="6" borderId="1" xfId="13" applyNumberFormat="1" applyFont="1" applyFill="1" applyBorder="1" applyAlignment="1">
      <alignment horizontal="center" vertical="center" wrapText="1"/>
    </xf>
    <xf numFmtId="3" fontId="25" fillId="6" borderId="47" xfId="13" applyNumberFormat="1" applyFont="1" applyFill="1" applyBorder="1" applyAlignment="1">
      <alignment horizontal="center" vertical="center" wrapText="1"/>
    </xf>
    <xf numFmtId="3" fontId="25" fillId="6" borderId="63" xfId="13" applyNumberFormat="1" applyFont="1" applyFill="1" applyBorder="1" applyAlignment="1">
      <alignment horizontal="center" vertical="center" wrapText="1"/>
    </xf>
    <xf numFmtId="3" fontId="14" fillId="4" borderId="48" xfId="7" applyNumberFormat="1" applyFont="1" applyFill="1" applyBorder="1" applyAlignment="1">
      <alignment horizontal="left" vertical="center" wrapText="1"/>
    </xf>
    <xf numFmtId="2" fontId="15" fillId="6" borderId="56" xfId="7" applyNumberFormat="1" applyFont="1" applyFill="1" applyBorder="1" applyAlignment="1">
      <alignment horizontal="center" vertical="center" textRotation="90" wrapText="1"/>
    </xf>
    <xf numFmtId="2" fontId="30" fillId="6" borderId="50" xfId="7" applyNumberFormat="1" applyFont="1" applyFill="1" applyBorder="1" applyAlignment="1">
      <alignment horizontal="center" vertical="center" wrapText="1"/>
    </xf>
    <xf numFmtId="3" fontId="30" fillId="6" borderId="50" xfId="7" applyNumberFormat="1" applyFont="1" applyFill="1" applyBorder="1" applyAlignment="1">
      <alignment horizontal="center" vertical="center" wrapText="1"/>
    </xf>
    <xf numFmtId="3" fontId="114" fillId="0" borderId="50" xfId="7" applyNumberFormat="1" applyFont="1" applyBorder="1" applyAlignment="1">
      <alignment horizontal="right" vertical="center" wrapText="1" indent="2"/>
    </xf>
    <xf numFmtId="3" fontId="114" fillId="0" borderId="19" xfId="7" applyNumberFormat="1" applyFont="1" applyBorder="1" applyAlignment="1">
      <alignment horizontal="right" vertical="center" wrapText="1" indent="2"/>
    </xf>
    <xf numFmtId="3" fontId="114" fillId="0" borderId="26" xfId="7" applyNumberFormat="1" applyFont="1" applyBorder="1" applyAlignment="1">
      <alignment horizontal="right" vertical="center" wrapText="1" indent="2"/>
    </xf>
    <xf numFmtId="3" fontId="114" fillId="0" borderId="11" xfId="7" applyNumberFormat="1" applyFont="1" applyBorder="1" applyAlignment="1">
      <alignment horizontal="right" vertical="center" wrapText="1" indent="2"/>
    </xf>
    <xf numFmtId="3" fontId="114" fillId="0" borderId="8" xfId="7" applyNumberFormat="1" applyFont="1" applyBorder="1" applyAlignment="1">
      <alignment horizontal="right" vertical="center" wrapText="1" indent="2"/>
    </xf>
    <xf numFmtId="3" fontId="12" fillId="0" borderId="22" xfId="7" applyNumberFormat="1" applyFont="1" applyBorder="1" applyAlignment="1">
      <alignment horizontal="center" vertical="center"/>
    </xf>
    <xf numFmtId="4" fontId="55" fillId="0" borderId="20" xfId="7" applyNumberFormat="1" applyFont="1" applyBorder="1" applyAlignment="1">
      <alignment horizontal="center" vertical="center" wrapText="1"/>
    </xf>
    <xf numFmtId="4" fontId="55" fillId="0" borderId="12" xfId="7" applyNumberFormat="1" applyFont="1" applyBorder="1" applyAlignment="1">
      <alignment horizontal="center" vertical="center" wrapText="1"/>
    </xf>
    <xf numFmtId="3" fontId="114" fillId="0" borderId="24" xfId="7" applyNumberFormat="1" applyFont="1" applyBorder="1" applyAlignment="1">
      <alignment horizontal="right" vertical="center" wrapText="1" indent="2"/>
    </xf>
    <xf numFmtId="4" fontId="55" fillId="0" borderId="15" xfId="7" applyNumberFormat="1" applyFont="1" applyBorder="1" applyAlignment="1">
      <alignment horizontal="center" vertical="center" wrapText="1"/>
    </xf>
    <xf numFmtId="0" fontId="12" fillId="0" borderId="10" xfId="7" applyFont="1" applyBorder="1" applyAlignment="1">
      <alignment horizontal="center" vertical="center"/>
    </xf>
    <xf numFmtId="0" fontId="12" fillId="0" borderId="13" xfId="7" applyFont="1" applyBorder="1" applyAlignment="1">
      <alignment horizontal="center" vertical="center"/>
    </xf>
    <xf numFmtId="3" fontId="12" fillId="0" borderId="50" xfId="7" applyNumberFormat="1" applyFont="1" applyBorder="1" applyAlignment="1">
      <alignment horizontal="center" vertical="center"/>
    </xf>
    <xf numFmtId="3" fontId="114" fillId="0" borderId="14" xfId="7" applyNumberFormat="1" applyFont="1" applyBorder="1" applyAlignment="1">
      <alignment horizontal="right" vertical="center" wrapText="1" indent="2"/>
    </xf>
    <xf numFmtId="0" fontId="56" fillId="0" borderId="18" xfId="7" applyFont="1" applyBorder="1" applyAlignment="1">
      <alignment horizontal="center" vertical="center" wrapText="1"/>
    </xf>
    <xf numFmtId="3" fontId="12" fillId="0" borderId="19" xfId="7" applyNumberFormat="1" applyFont="1" applyBorder="1" applyAlignment="1">
      <alignment horizontal="center" vertical="center"/>
    </xf>
    <xf numFmtId="3" fontId="12" fillId="0" borderId="11" xfId="7" applyNumberFormat="1" applyFont="1" applyBorder="1" applyAlignment="1">
      <alignment horizontal="center" vertical="center"/>
    </xf>
    <xf numFmtId="3" fontId="12" fillId="0" borderId="14" xfId="7" applyNumberFormat="1" applyFont="1" applyBorder="1" applyAlignment="1">
      <alignment horizontal="center" vertical="center"/>
    </xf>
    <xf numFmtId="4" fontId="55" fillId="0" borderId="51" xfId="7" applyNumberFormat="1" applyFont="1" applyBorder="1" applyAlignment="1">
      <alignment horizontal="center" vertical="center" wrapText="1"/>
    </xf>
    <xf numFmtId="3" fontId="18" fillId="0" borderId="11" xfId="7" applyNumberFormat="1" applyFont="1" applyBorder="1" applyAlignment="1">
      <alignment horizontal="right" vertical="center" indent="2"/>
    </xf>
    <xf numFmtId="3" fontId="18" fillId="0" borderId="19" xfId="7" applyNumberFormat="1" applyFont="1" applyBorder="1" applyAlignment="1">
      <alignment horizontal="right" vertical="center" indent="2"/>
    </xf>
    <xf numFmtId="3" fontId="18" fillId="0" borderId="50" xfId="7" applyNumberFormat="1" applyFont="1" applyBorder="1" applyAlignment="1">
      <alignment horizontal="right" vertical="center" indent="2"/>
    </xf>
    <xf numFmtId="3" fontId="18" fillId="0" borderId="8" xfId="7" applyNumberFormat="1" applyFont="1" applyBorder="1" applyAlignment="1">
      <alignment horizontal="right" vertical="center" indent="2"/>
    </xf>
    <xf numFmtId="3" fontId="18" fillId="0" borderId="14" xfId="7" applyNumberFormat="1" applyFont="1" applyBorder="1" applyAlignment="1">
      <alignment horizontal="right" vertical="center" indent="2"/>
    </xf>
    <xf numFmtId="4" fontId="55" fillId="0" borderId="6" xfId="7" applyNumberFormat="1" applyFont="1" applyBorder="1" applyAlignment="1">
      <alignment horizontal="center" vertical="center" wrapText="1"/>
    </xf>
    <xf numFmtId="4" fontId="12" fillId="0" borderId="27" xfId="7" applyNumberFormat="1" applyFont="1" applyBorder="1" applyAlignment="1">
      <alignment horizontal="center" vertical="center"/>
    </xf>
    <xf numFmtId="4" fontId="12" fillId="0" borderId="51" xfId="7" applyNumberFormat="1" applyFont="1" applyBorder="1" applyAlignment="1">
      <alignment horizontal="center" vertical="center"/>
    </xf>
    <xf numFmtId="4" fontId="12" fillId="0" borderId="6" xfId="7" applyNumberFormat="1" applyFont="1" applyBorder="1" applyAlignment="1">
      <alignment horizontal="center" vertical="center"/>
    </xf>
    <xf numFmtId="4" fontId="12" fillId="0" borderId="9" xfId="7" applyNumberFormat="1" applyFont="1" applyBorder="1" applyAlignment="1">
      <alignment horizontal="center" vertical="center"/>
    </xf>
    <xf numFmtId="3" fontId="18" fillId="0" borderId="24" xfId="7" applyNumberFormat="1" applyFont="1" applyBorder="1" applyAlignment="1">
      <alignment horizontal="center" vertical="center" wrapText="1"/>
    </xf>
    <xf numFmtId="3" fontId="114" fillId="0" borderId="22" xfId="7" applyNumberFormat="1" applyFont="1" applyBorder="1" applyAlignment="1">
      <alignment horizontal="right" vertical="center" wrapText="1" indent="2"/>
    </xf>
    <xf numFmtId="4" fontId="12" fillId="0" borderId="3" xfId="7" applyNumberFormat="1" applyFont="1" applyBorder="1" applyAlignment="1">
      <alignment horizontal="center" vertical="center"/>
    </xf>
    <xf numFmtId="3" fontId="114" fillId="5" borderId="11" xfId="7" applyNumberFormat="1" applyFont="1" applyFill="1" applyBorder="1" applyAlignment="1">
      <alignment horizontal="right" vertical="center" wrapText="1" indent="2"/>
    </xf>
    <xf numFmtId="3" fontId="115" fillId="6" borderId="64" xfId="7" applyNumberFormat="1" applyFont="1" applyFill="1" applyBorder="1" applyAlignment="1">
      <alignment horizontal="right" vertical="center"/>
    </xf>
    <xf numFmtId="3" fontId="12" fillId="0" borderId="72" xfId="7" applyNumberFormat="1" applyFont="1" applyBorder="1" applyAlignment="1">
      <alignment horizontal="center" vertical="center"/>
    </xf>
    <xf numFmtId="3" fontId="114" fillId="0" borderId="38" xfId="7" applyNumberFormat="1" applyFont="1" applyBorder="1" applyAlignment="1">
      <alignment horizontal="right" vertical="center" wrapText="1" indent="2"/>
    </xf>
    <xf numFmtId="3" fontId="62" fillId="0" borderId="0" xfId="13" applyNumberFormat="1" applyFont="1" applyAlignment="1">
      <alignment horizontal="left" wrapText="1"/>
    </xf>
    <xf numFmtId="0" fontId="63" fillId="6" borderId="0" xfId="7" applyFont="1" applyFill="1" applyAlignment="1">
      <alignment horizontal="right" vertical="center" wrapText="1"/>
    </xf>
    <xf numFmtId="0" fontId="17" fillId="6" borderId="0" xfId="13" applyFont="1" applyFill="1" applyAlignment="1">
      <alignment horizontal="right" vertical="center"/>
    </xf>
    <xf numFmtId="0" fontId="28" fillId="6" borderId="4" xfId="7" applyFont="1" applyFill="1" applyBorder="1" applyAlignment="1">
      <alignment horizontal="center" vertical="center" wrapText="1"/>
    </xf>
    <xf numFmtId="0" fontId="0" fillId="0" borderId="0" xfId="0" applyAlignment="1">
      <alignment horizontal="left" wrapText="1"/>
    </xf>
    <xf numFmtId="3" fontId="30" fillId="8" borderId="7" xfId="13" applyNumberFormat="1" applyFont="1" applyFill="1" applyBorder="1" applyAlignment="1">
      <alignment horizontal="center" vertical="center" wrapText="1"/>
    </xf>
    <xf numFmtId="3" fontId="30" fillId="8" borderId="13" xfId="13" applyNumberFormat="1" applyFont="1" applyFill="1" applyBorder="1" applyAlignment="1">
      <alignment horizontal="center" vertical="center" wrapText="1"/>
    </xf>
    <xf numFmtId="0" fontId="51" fillId="0" borderId="0" xfId="0" applyFont="1" applyAlignment="1">
      <alignment horizontal="left" vertical="top" wrapText="1"/>
    </xf>
    <xf numFmtId="0" fontId="25" fillId="6" borderId="0" xfId="13" applyFont="1" applyFill="1" applyAlignment="1">
      <alignment horizontal="left" vertical="center"/>
    </xf>
    <xf numFmtId="0" fontId="0" fillId="0" borderId="0" xfId="0" applyAlignment="1">
      <alignment horizontal="center"/>
    </xf>
    <xf numFmtId="0" fontId="20" fillId="6" borderId="0" xfId="0" applyFont="1" applyFill="1" applyAlignment="1">
      <alignment horizontal="center" vertical="center" wrapText="1"/>
    </xf>
    <xf numFmtId="0" fontId="25" fillId="5" borderId="0" xfId="32" applyFont="1" applyFill="1" applyAlignment="1">
      <alignment horizontal="left" vertical="top" wrapText="1"/>
    </xf>
    <xf numFmtId="0" fontId="63" fillId="6" borderId="0" xfId="0" applyFont="1" applyFill="1" applyAlignment="1">
      <alignment horizontal="center" vertical="center" wrapText="1"/>
    </xf>
    <xf numFmtId="0" fontId="17" fillId="0" borderId="48" xfId="23" applyFont="1" applyBorder="1" applyAlignment="1">
      <alignment horizontal="left" vertical="top" wrapText="1"/>
    </xf>
    <xf numFmtId="0" fontId="30" fillId="0" borderId="74" xfId="23" applyFont="1" applyBorder="1" applyAlignment="1">
      <alignment horizontal="left" vertical="center" wrapText="1"/>
    </xf>
    <xf numFmtId="0" fontId="30" fillId="0" borderId="75" xfId="23" applyFont="1" applyBorder="1" applyAlignment="1">
      <alignment horizontal="left" vertical="center" wrapText="1"/>
    </xf>
    <xf numFmtId="0" fontId="30" fillId="0" borderId="76" xfId="23" applyFont="1" applyBorder="1" applyAlignment="1">
      <alignment horizontal="left" vertical="center" wrapText="1"/>
    </xf>
    <xf numFmtId="0" fontId="25" fillId="9" borderId="0" xfId="13" applyFont="1" applyFill="1" applyAlignment="1">
      <alignment horizontal="left" vertical="center"/>
    </xf>
    <xf numFmtId="0" fontId="20" fillId="6" borderId="0" xfId="0" applyFont="1" applyFill="1" applyAlignment="1">
      <alignment horizontal="right" vertical="center" wrapText="1"/>
    </xf>
    <xf numFmtId="0" fontId="30" fillId="6" borderId="55" xfId="23" applyFont="1" applyFill="1" applyBorder="1" applyAlignment="1">
      <alignment horizontal="center" vertical="center"/>
    </xf>
    <xf numFmtId="0" fontId="30" fillId="6" borderId="33" xfId="23" applyFont="1" applyFill="1" applyBorder="1" applyAlignment="1">
      <alignment horizontal="center" vertical="center"/>
    </xf>
    <xf numFmtId="0" fontId="30" fillId="6" borderId="1" xfId="23" applyFont="1" applyFill="1" applyBorder="1" applyAlignment="1">
      <alignment horizontal="center" vertical="center" wrapText="1"/>
    </xf>
    <xf numFmtId="0" fontId="30" fillId="6" borderId="63" xfId="23" applyFont="1" applyFill="1" applyBorder="1" applyAlignment="1">
      <alignment horizontal="center" vertical="center" wrapText="1"/>
    </xf>
    <xf numFmtId="0" fontId="30" fillId="6" borderId="4" xfId="23" applyFont="1" applyFill="1" applyBorder="1" applyAlignment="1">
      <alignment horizontal="center" vertical="center" wrapText="1"/>
    </xf>
    <xf numFmtId="0" fontId="30" fillId="6" borderId="71" xfId="23" applyFont="1" applyFill="1" applyBorder="1" applyAlignment="1">
      <alignment horizontal="center" vertical="center" wrapText="1"/>
    </xf>
    <xf numFmtId="0" fontId="14" fillId="6" borderId="74" xfId="23" applyFont="1" applyFill="1" applyBorder="1" applyAlignment="1">
      <alignment horizontal="left" vertical="center" wrapText="1"/>
    </xf>
    <xf numFmtId="0" fontId="14" fillId="6" borderId="75" xfId="23" applyFont="1" applyFill="1" applyBorder="1" applyAlignment="1">
      <alignment horizontal="left" vertical="center" wrapText="1"/>
    </xf>
    <xf numFmtId="0" fontId="12" fillId="5" borderId="0" xfId="0" applyFont="1" applyFill="1" applyAlignment="1">
      <alignment horizontal="left" vertical="justify" wrapText="1"/>
    </xf>
    <xf numFmtId="0" fontId="30" fillId="0" borderId="21" xfId="23" applyFont="1" applyBorder="1" applyAlignment="1">
      <alignment horizontal="left" vertical="center" wrapText="1"/>
    </xf>
    <xf numFmtId="0" fontId="30" fillId="0" borderId="23" xfId="23" applyFont="1" applyBorder="1" applyAlignment="1">
      <alignment horizontal="left" vertical="center" wrapText="1"/>
    </xf>
    <xf numFmtId="0" fontId="20" fillId="5" borderId="0" xfId="0" applyFont="1" applyFill="1" applyAlignment="1">
      <alignment horizontal="left" vertical="justify" wrapText="1"/>
    </xf>
    <xf numFmtId="0" fontId="12" fillId="5" borderId="0" xfId="0" applyFont="1" applyFill="1" applyAlignment="1">
      <alignment horizontal="left" vertical="justify"/>
    </xf>
    <xf numFmtId="0" fontId="20" fillId="5" borderId="0" xfId="0" applyFont="1" applyFill="1" applyAlignment="1">
      <alignment horizontal="left" vertical="justify"/>
    </xf>
    <xf numFmtId="0" fontId="20" fillId="0" borderId="0" xfId="23" applyFont="1" applyAlignment="1">
      <alignment horizontal="left" vertical="justify" wrapText="1"/>
    </xf>
    <xf numFmtId="0" fontId="12" fillId="0" borderId="0" xfId="23" applyFont="1" applyAlignment="1">
      <alignment horizontal="left" vertical="justify" wrapText="1"/>
    </xf>
    <xf numFmtId="0" fontId="62" fillId="9" borderId="11" xfId="32" applyFont="1" applyFill="1" applyBorder="1" applyAlignment="1">
      <alignment horizontal="center" vertical="center" wrapText="1"/>
    </xf>
    <xf numFmtId="0" fontId="110" fillId="9" borderId="0" xfId="0" applyFont="1" applyFill="1" applyAlignment="1">
      <alignment horizontal="center" vertical="center" wrapText="1"/>
    </xf>
    <xf numFmtId="0" fontId="62" fillId="5" borderId="61" xfId="32" applyFont="1" applyFill="1" applyBorder="1" applyAlignment="1">
      <alignment horizontal="left" vertical="top" wrapText="1"/>
    </xf>
    <xf numFmtId="0" fontId="34" fillId="9" borderId="0" xfId="13" applyFont="1" applyFill="1" applyAlignment="1">
      <alignment horizontal="left" vertical="center" wrapText="1"/>
    </xf>
    <xf numFmtId="0" fontId="65" fillId="0" borderId="0" xfId="0" quotePrefix="1" applyFont="1" applyAlignment="1">
      <alignment horizontal="left" vertical="top" wrapText="1"/>
    </xf>
    <xf numFmtId="0" fontId="24" fillId="0" borderId="0" xfId="0" quotePrefix="1" applyFont="1" applyAlignment="1">
      <alignment horizontal="left" vertical="top" wrapText="1"/>
    </xf>
    <xf numFmtId="0" fontId="30" fillId="0" borderId="0" xfId="0" applyFont="1" applyAlignment="1">
      <alignment horizontal="left" vertical="center" wrapText="1"/>
    </xf>
    <xf numFmtId="0" fontId="26" fillId="6" borderId="30" xfId="0" applyFont="1" applyFill="1" applyBorder="1" applyAlignment="1">
      <alignment horizontal="center" vertical="center" textRotation="90" wrapText="1"/>
    </xf>
    <xf numFmtId="0" fontId="25" fillId="6" borderId="31" xfId="0" quotePrefix="1" applyFont="1" applyFill="1" applyBorder="1" applyAlignment="1">
      <alignment horizontal="center" vertical="center" textRotation="90" wrapText="1"/>
    </xf>
    <xf numFmtId="2" fontId="30" fillId="6" borderId="35" xfId="0" applyNumberFormat="1" applyFont="1" applyFill="1" applyBorder="1" applyAlignment="1">
      <alignment horizontal="center" vertical="center" wrapText="1"/>
    </xf>
    <xf numFmtId="2" fontId="30" fillId="6" borderId="39" xfId="0" quotePrefix="1" applyNumberFormat="1" applyFont="1" applyFill="1" applyBorder="1" applyAlignment="1">
      <alignment horizontal="center" vertical="center" wrapText="1"/>
    </xf>
    <xf numFmtId="0" fontId="25" fillId="6" borderId="54" xfId="0" applyFont="1" applyFill="1" applyBorder="1" applyAlignment="1">
      <alignment horizontal="left" vertical="center" wrapText="1"/>
    </xf>
    <xf numFmtId="0" fontId="25" fillId="6" borderId="29" xfId="0" quotePrefix="1" applyFont="1" applyFill="1" applyBorder="1" applyAlignment="1">
      <alignment horizontal="left" vertical="center" wrapText="1"/>
    </xf>
    <xf numFmtId="0" fontId="14" fillId="6" borderId="1"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0" borderId="0" xfId="11" applyFont="1" applyAlignment="1">
      <alignment horizontal="left" vertical="center" wrapText="1"/>
    </xf>
    <xf numFmtId="0" fontId="30" fillId="6" borderId="0" xfId="11" applyFont="1" applyFill="1" applyAlignment="1">
      <alignment horizontal="left" vertical="center" textRotation="91" wrapText="1"/>
    </xf>
    <xf numFmtId="0" fontId="17" fillId="6" borderId="0" xfId="11" applyFont="1" applyFill="1" applyAlignment="1">
      <alignment horizontal="center" vertical="center" textRotation="91" wrapText="1"/>
    </xf>
    <xf numFmtId="0" fontId="30" fillId="0" borderId="0" xfId="11" applyFont="1" applyAlignment="1">
      <alignment horizontal="right" vertical="center" wrapText="1"/>
    </xf>
    <xf numFmtId="2" fontId="30" fillId="6" borderId="64" xfId="11" applyNumberFormat="1" applyFont="1" applyFill="1" applyBorder="1" applyAlignment="1">
      <alignment horizontal="center" vertical="center" wrapText="1"/>
    </xf>
    <xf numFmtId="2" fontId="30" fillId="6" borderId="47" xfId="11" applyNumberFormat="1" applyFont="1" applyFill="1" applyBorder="1" applyAlignment="1">
      <alignment horizontal="center" vertical="center" wrapText="1"/>
    </xf>
    <xf numFmtId="2" fontId="30" fillId="6" borderId="33" xfId="11" applyNumberFormat="1" applyFont="1" applyFill="1" applyBorder="1" applyAlignment="1">
      <alignment horizontal="center" vertical="center" wrapText="1"/>
    </xf>
    <xf numFmtId="0" fontId="30" fillId="6" borderId="16" xfId="11" applyFont="1" applyFill="1" applyBorder="1" applyAlignment="1">
      <alignment horizontal="center" vertical="center" wrapText="1"/>
    </xf>
    <xf numFmtId="0" fontId="30" fillId="6" borderId="17" xfId="11" applyFont="1" applyFill="1" applyBorder="1" applyAlignment="1">
      <alignment horizontal="center" vertical="center" wrapText="1"/>
    </xf>
    <xf numFmtId="0" fontId="12" fillId="0" borderId="0" xfId="11" applyFont="1" applyAlignment="1">
      <alignment horizontal="left" vertical="center" wrapText="1"/>
    </xf>
    <xf numFmtId="0" fontId="58" fillId="0" borderId="0" xfId="11" applyFont="1" applyAlignment="1">
      <alignment horizontal="left" vertical="center" wrapText="1"/>
    </xf>
    <xf numFmtId="0" fontId="30" fillId="0" borderId="0" xfId="9" applyFont="1" applyAlignment="1">
      <alignment horizontal="left" vertical="center" wrapText="1"/>
    </xf>
    <xf numFmtId="0" fontId="30" fillId="6" borderId="7" xfId="9" applyFont="1" applyFill="1" applyBorder="1" applyAlignment="1">
      <alignment horizontal="center" vertical="center" wrapText="1"/>
    </xf>
    <xf numFmtId="0" fontId="30" fillId="6" borderId="10" xfId="9" applyFont="1" applyFill="1" applyBorder="1" applyAlignment="1">
      <alignment horizontal="center" vertical="center" wrapText="1"/>
    </xf>
    <xf numFmtId="0" fontId="30" fillId="6" borderId="8" xfId="10" applyFont="1" applyFill="1" applyBorder="1" applyAlignment="1">
      <alignment horizontal="center" vertical="center" wrapText="1"/>
    </xf>
    <xf numFmtId="0" fontId="30" fillId="6" borderId="9" xfId="10" applyFont="1" applyFill="1" applyBorder="1" applyAlignment="1">
      <alignment horizontal="center" vertical="center" wrapText="1"/>
    </xf>
    <xf numFmtId="2" fontId="30" fillId="6" borderId="7" xfId="11" applyNumberFormat="1" applyFont="1" applyFill="1" applyBorder="1" applyAlignment="1">
      <alignment horizontal="center" vertical="center" wrapText="1"/>
    </xf>
    <xf numFmtId="2" fontId="30" fillId="6" borderId="8" xfId="11" applyNumberFormat="1" applyFont="1" applyFill="1" applyBorder="1" applyAlignment="1">
      <alignment horizontal="center" vertical="center" wrapText="1"/>
    </xf>
    <xf numFmtId="2" fontId="30" fillId="6" borderId="9" xfId="11" applyNumberFormat="1" applyFont="1" applyFill="1" applyBorder="1" applyAlignment="1">
      <alignment horizontal="center" vertical="center" wrapText="1"/>
    </xf>
    <xf numFmtId="0" fontId="14" fillId="0" borderId="0" xfId="9" applyFont="1" applyAlignment="1">
      <alignment horizontal="center" vertical="center" wrapText="1"/>
    </xf>
    <xf numFmtId="0" fontId="63" fillId="6" borderId="64" xfId="7" applyFont="1" applyFill="1" applyBorder="1" applyAlignment="1">
      <alignment horizontal="right" vertical="center" wrapText="1"/>
    </xf>
    <xf numFmtId="0" fontId="63" fillId="6" borderId="33" xfId="7" applyFont="1" applyFill="1" applyBorder="1" applyAlignment="1">
      <alignment horizontal="right" vertical="center" wrapText="1"/>
    </xf>
    <xf numFmtId="0" fontId="12" fillId="0" borderId="0" xfId="1" applyFont="1" applyAlignment="1">
      <alignment horizontal="left" vertical="top" wrapText="1"/>
    </xf>
    <xf numFmtId="0" fontId="14" fillId="0" borderId="0" xfId="1" applyFont="1" applyAlignment="1">
      <alignment horizontal="left" vertical="center" wrapText="1"/>
    </xf>
    <xf numFmtId="0" fontId="14" fillId="6" borderId="55" xfId="1" applyFont="1" applyFill="1" applyBorder="1" applyAlignment="1">
      <alignment horizontal="left" vertical="center" wrapText="1"/>
    </xf>
    <xf numFmtId="0" fontId="14" fillId="6" borderId="64" xfId="1" applyFont="1" applyFill="1" applyBorder="1" applyAlignment="1">
      <alignment horizontal="left" vertical="center" wrapText="1"/>
    </xf>
    <xf numFmtId="0" fontId="14" fillId="6" borderId="33" xfId="1" applyFont="1" applyFill="1" applyBorder="1" applyAlignment="1">
      <alignment horizontal="left" vertical="center" wrapText="1"/>
    </xf>
    <xf numFmtId="0" fontId="44" fillId="0" borderId="43" xfId="11" applyFont="1" applyBorder="1" applyAlignment="1">
      <alignment horizontal="center" vertical="center"/>
    </xf>
    <xf numFmtId="0" fontId="44" fillId="0" borderId="0" xfId="11" applyFont="1" applyAlignment="1">
      <alignment horizontal="center" vertical="center"/>
    </xf>
    <xf numFmtId="0" fontId="15" fillId="0" borderId="0" xfId="11" applyFont="1" applyAlignment="1">
      <alignment horizontal="center" vertical="center"/>
    </xf>
    <xf numFmtId="0" fontId="111" fillId="4" borderId="0" xfId="11" applyFont="1" applyFill="1" applyAlignment="1">
      <alignment horizontal="left" wrapText="1"/>
    </xf>
    <xf numFmtId="0" fontId="12" fillId="0" borderId="0" xfId="11" applyFont="1" applyAlignment="1">
      <alignment horizontal="justify" vertical="justify" wrapText="1"/>
    </xf>
    <xf numFmtId="0" fontId="58" fillId="0" borderId="0" xfId="11" applyFont="1" applyAlignment="1">
      <alignment horizontal="justify" vertical="justify" wrapText="1"/>
    </xf>
    <xf numFmtId="0" fontId="111" fillId="6" borderId="52" xfId="11" applyFont="1" applyFill="1" applyBorder="1" applyAlignment="1">
      <alignment horizontal="center" vertical="center" wrapText="1"/>
    </xf>
    <xf numFmtId="0" fontId="111" fillId="6" borderId="36" xfId="11" applyFont="1" applyFill="1" applyBorder="1" applyAlignment="1">
      <alignment horizontal="center" vertical="center" wrapText="1"/>
    </xf>
    <xf numFmtId="0" fontId="15" fillId="0" borderId="57" xfId="11" applyFont="1" applyBorder="1" applyAlignment="1">
      <alignment horizontal="center" vertical="center"/>
    </xf>
    <xf numFmtId="0" fontId="15" fillId="0" borderId="38" xfId="11" applyFont="1" applyBorder="1" applyAlignment="1">
      <alignment horizontal="center" vertical="center"/>
    </xf>
    <xf numFmtId="0" fontId="111" fillId="6" borderId="47" xfId="11" applyFont="1" applyFill="1" applyBorder="1" applyAlignment="1">
      <alignment horizontal="center" vertical="center" wrapText="1"/>
    </xf>
    <xf numFmtId="0" fontId="111" fillId="6" borderId="47" xfId="11" quotePrefix="1" applyFont="1" applyFill="1" applyBorder="1" applyAlignment="1">
      <alignment horizontal="center" vertical="center" wrapText="1"/>
    </xf>
    <xf numFmtId="0" fontId="111" fillId="6" borderId="63" xfId="11" quotePrefix="1" applyFont="1" applyFill="1" applyBorder="1" applyAlignment="1">
      <alignment horizontal="center" vertical="center" wrapText="1"/>
    </xf>
    <xf numFmtId="2" fontId="15" fillId="0" borderId="43" xfId="11" applyNumberFormat="1" applyFont="1" applyBorder="1" applyAlignment="1">
      <alignment horizontal="center" vertical="center"/>
    </xf>
    <xf numFmtId="2" fontId="15" fillId="0" borderId="0" xfId="11" applyNumberFormat="1" applyFont="1" applyAlignment="1">
      <alignment horizontal="center" vertical="center"/>
    </xf>
    <xf numFmtId="0" fontId="15" fillId="0" borderId="4" xfId="11" applyFont="1" applyBorder="1" applyAlignment="1">
      <alignment horizontal="center" vertical="center"/>
    </xf>
    <xf numFmtId="0" fontId="15" fillId="0" borderId="42" xfId="11" applyFont="1" applyBorder="1" applyAlignment="1">
      <alignment horizontal="center" vertical="center"/>
    </xf>
    <xf numFmtId="0" fontId="18" fillId="0" borderId="0" xfId="11" applyFont="1" applyAlignment="1">
      <alignment horizontal="left" vertical="top" wrapText="1"/>
    </xf>
    <xf numFmtId="0" fontId="18" fillId="0" borderId="0" xfId="11" applyFont="1" applyAlignment="1">
      <alignment horizontal="left" vertical="top"/>
    </xf>
    <xf numFmtId="0" fontId="15" fillId="0" borderId="10" xfId="11" applyFont="1" applyBorder="1" applyAlignment="1">
      <alignment horizontal="center" vertical="center"/>
    </xf>
    <xf numFmtId="0" fontId="15" fillId="0" borderId="11" xfId="11" applyFont="1" applyBorder="1" applyAlignment="1">
      <alignment horizontal="center" vertical="center"/>
    </xf>
  </cellXfs>
  <cellStyles count="34">
    <cellStyle name=" 1" xfId="1"/>
    <cellStyle name="Hyperlink" xfId="17"/>
    <cellStyle name="Normal" xfId="0" builtinId="0"/>
    <cellStyle name="Normal 10" xfId="21"/>
    <cellStyle name="Normal 11" xfId="22"/>
    <cellStyle name="Normal 12" xfId="24"/>
    <cellStyle name="Normal 13" xfId="30"/>
    <cellStyle name="Normal 14" xfId="32"/>
    <cellStyle name="Normal 2" xfId="2"/>
    <cellStyle name="Normal 3" xfId="3"/>
    <cellStyle name="Normal 3 2" xfId="31"/>
    <cellStyle name="Normal 4" xfId="4"/>
    <cellStyle name="Normal 4 2 2" xfId="5"/>
    <cellStyle name="Normal 5" xfId="6"/>
    <cellStyle name="Normal 6" xfId="7"/>
    <cellStyle name="Normal 7" xfId="8"/>
    <cellStyle name="Normal 8" xfId="19"/>
    <cellStyle name="Normal 9" xfId="20"/>
    <cellStyle name="Normal 9 2" xfId="26"/>
    <cellStyle name="Normal 9 3" xfId="28"/>
    <cellStyle name="Normal_ASGARİ ÜCRET TESPİTİ" xfId="9"/>
    <cellStyle name="Normal_INTERNET-ÇGM" xfId="10"/>
    <cellStyle name="Normal_Kamu Görevlileri Sendikalaşma" xfId="23"/>
    <cellStyle name="Normal_KİTAP-BÖLÜM-3.11-ASGARİÜCRET" xfId="11"/>
    <cellStyle name="Normal_Sayfa1" xfId="12"/>
    <cellStyle name="Normal_Sayfa1 2" xfId="27"/>
    <cellStyle name="Normal_TİS" xfId="13"/>
    <cellStyle name="Normal_YENİ-SON" xfId="14"/>
    <cellStyle name="Virgül" xfId="15" builtinId="3"/>
    <cellStyle name="Virgül [0]_24-18-asgari ücret.XLS Grafik 1" xfId="16"/>
    <cellStyle name="Virgül 2" xfId="18"/>
    <cellStyle name="Virgül 3" xfId="25"/>
    <cellStyle name="Virgül 4" xfId="29"/>
    <cellStyle name="Virgül 5" xfId="33"/>
  </cellStyles>
  <dxfs count="0"/>
  <tableStyles count="0" defaultTableStyle="TableStyleMedium9" defaultPivotStyle="PivotStyleLight16"/>
  <colors>
    <mruColors>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24484970271168"/>
          <c:y val="9.3832082754361584E-2"/>
          <c:w val="0.80388836093746396"/>
          <c:h val="0.78626450517214763"/>
        </c:manualLayout>
      </c:layout>
      <c:scatterChart>
        <c:scatterStyle val="lineMarker"/>
        <c:varyColors val="0"/>
        <c:ser>
          <c:idx val="0"/>
          <c:order val="0"/>
          <c:spPr>
            <a:ln w="9525" cap="rnd">
              <a:solidFill>
                <a:schemeClr val="tx1"/>
              </a:solidFill>
              <a:round/>
            </a:ln>
            <a:effectLst>
              <a:glow rad="50800">
                <a:schemeClr val="accent1">
                  <a:alpha val="40000"/>
                </a:schemeClr>
              </a:glow>
              <a:outerShdw blurRad="40000" dist="23000" dir="5400000" rotWithShape="0">
                <a:schemeClr val="tx2">
                  <a:alpha val="35000"/>
                </a:schemeClr>
              </a:outerShdw>
            </a:effectLst>
          </c:spPr>
          <c:marker>
            <c:symbol val="circle"/>
            <c:size val="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a:solidFill>
                  <a:srgbClr val="C00000"/>
                </a:solidFill>
                <a:round/>
              </a:ln>
              <a:effectLst>
                <a:glow rad="50800">
                  <a:schemeClr val="accent1">
                    <a:alpha val="40000"/>
                  </a:schemeClr>
                </a:glow>
                <a:outerShdw blurRad="40000" dist="23000" dir="5400000" rotWithShape="0">
                  <a:schemeClr val="tx2">
                    <a:alpha val="35000"/>
                  </a:schemeClr>
                </a:outerShdw>
              </a:effectLst>
            </c:spPr>
          </c:marker>
          <c:dLbls>
            <c:dLbl>
              <c:idx val="10"/>
              <c:layout>
                <c:manualLayout>
                  <c:x val="1.9470506981323276E-3"/>
                  <c:y val="-2.42037980546549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EC3-4C96-B307-06109A7DF57F}"/>
                </c:ext>
              </c:extLst>
            </c:dLbl>
            <c:dLbl>
              <c:idx val="11"/>
              <c:layout>
                <c:manualLayout>
                  <c:x val="-4.0819210523798041E-2"/>
                  <c:y val="-2.74272657094333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C3-4C96-B307-06109A7DF57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ln>
                      <a:noFill/>
                    </a:ln>
                    <a:solidFill>
                      <a:schemeClr val="tx1"/>
                    </a:solidFill>
                    <a:latin typeface="+mn-lt"/>
                    <a:ea typeface="+mn-ea"/>
                    <a:cs typeface="+mn-cs"/>
                  </a:defRPr>
                </a:pPr>
                <a:endParaRPr lang="tr-T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noFill/>
                    </a:ln>
                    <a:effectLst/>
                  </c:spPr>
                </c15:leaderLines>
              </c:ext>
            </c:extLst>
          </c:dLbls>
          <c:xVal>
            <c:numRef>
              <c:f>'1.27 ve Grafik 1.1'!$C$35:$C$46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xVal>
          <c:yVal>
            <c:numRef>
              <c:f>'1.27 ve Grafik 1.1'!$D$35:$D$46</c:f>
              <c:numCache>
                <c:formatCode>0.00</c:formatCode>
                <c:ptCount val="11"/>
                <c:pt idx="0">
                  <c:v>11.132793534363634</c:v>
                </c:pt>
                <c:pt idx="1">
                  <c:v>7.2663726107960596</c:v>
                </c:pt>
                <c:pt idx="2">
                  <c:v>7.7188898583734327</c:v>
                </c:pt>
                <c:pt idx="3">
                  <c:v>6.5998782315655768</c:v>
                </c:pt>
                <c:pt idx="4">
                  <c:v>14.453251650801704</c:v>
                </c:pt>
                <c:pt idx="5">
                  <c:v>9.164050375816176</c:v>
                </c:pt>
                <c:pt idx="6">
                  <c:v>13.949760770774514</c:v>
                </c:pt>
                <c:pt idx="7">
                  <c:v>18.793083292929012</c:v>
                </c:pt>
                <c:pt idx="8">
                  <c:v>11.694814905633901</c:v>
                </c:pt>
                <c:pt idx="9">
                  <c:v>14.993153909926264</c:v>
                </c:pt>
                <c:pt idx="10">
                  <c:v>64.6625390068873</c:v>
                </c:pt>
              </c:numCache>
            </c:numRef>
          </c:yVal>
          <c:smooth val="0"/>
          <c:extLst>
            <c:ext xmlns:c16="http://schemas.microsoft.com/office/drawing/2014/chart" uri="{C3380CC4-5D6E-409C-BE32-E72D297353CC}">
              <c16:uniqueId val="{00000000-6EC3-4C96-B307-06109A7DF57F}"/>
            </c:ext>
          </c:extLst>
        </c:ser>
        <c:dLbls>
          <c:dLblPos val="t"/>
          <c:showLegendKey val="0"/>
          <c:showVal val="1"/>
          <c:showCatName val="0"/>
          <c:showSerName val="0"/>
          <c:showPercent val="0"/>
          <c:showBubbleSize val="0"/>
        </c:dLbls>
        <c:axId val="491023872"/>
        <c:axId val="391475552"/>
      </c:scatterChart>
      <c:valAx>
        <c:axId val="491023872"/>
        <c:scaling>
          <c:orientation val="minMax"/>
          <c:max val="2023"/>
          <c:min val="2011"/>
        </c:scaling>
        <c:delete val="0"/>
        <c:axPos val="b"/>
        <c:majorGridlines>
          <c:spPr>
            <a:ln w="9525" cap="flat" cmpd="sng" algn="ctr">
              <a:solidFill>
                <a:schemeClr val="tx2">
                  <a:lumMod val="15000"/>
                  <a:lumOff val="85000"/>
                </a:schemeClr>
              </a:solidFill>
              <a:round/>
            </a:ln>
            <a:effectLst/>
          </c:spPr>
        </c:majorGridlines>
        <c:minorGridlines>
          <c:spPr>
            <a:ln>
              <a:solidFill>
                <a:schemeClr val="tx2">
                  <a:lumMod val="5000"/>
                  <a:lumOff val="95000"/>
                </a:schemeClr>
              </a:solidFill>
            </a:ln>
            <a:effectLst/>
          </c:spPr>
        </c:minorGridlines>
        <c:numFmt formatCode="General" sourceLinked="1"/>
        <c:majorTickMark val="none"/>
        <c:minorTickMark val="none"/>
        <c:tickLblPos val="nextTo"/>
        <c:spPr>
          <a:noFill/>
          <a:ln w="15875" cap="flat" cmpd="sng" algn="ctr">
            <a:solidFill>
              <a:schemeClr val="tx2"/>
            </a:solidFill>
            <a:round/>
          </a:ln>
          <a:effectLst/>
        </c:spPr>
        <c:txPr>
          <a:bodyPr rot="-5400000" spcFirstLastPara="1" vertOverflow="ellipsis" wrap="square" anchor="ctr" anchorCtr="1"/>
          <a:lstStyle/>
          <a:p>
            <a:pPr>
              <a:defRPr sz="1100" b="0" i="0" u="none" strike="noStrike" kern="1200" baseline="0">
                <a:ln>
                  <a:noFill/>
                </a:ln>
                <a:solidFill>
                  <a:schemeClr val="tx1"/>
                </a:solidFill>
                <a:latin typeface="+mn-lt"/>
                <a:ea typeface="+mn-ea"/>
                <a:cs typeface="+mn-cs"/>
              </a:defRPr>
            </a:pPr>
            <a:endParaRPr lang="tr-TR"/>
          </a:p>
        </c:txPr>
        <c:crossAx val="391475552"/>
        <c:crosses val="autoZero"/>
        <c:crossBetween val="midCat"/>
        <c:majorUnit val="1"/>
      </c:valAx>
      <c:valAx>
        <c:axId val="391475552"/>
        <c:scaling>
          <c:orientation val="minMax"/>
        </c:scaling>
        <c:delete val="0"/>
        <c:axPos val="l"/>
        <c:majorGridlines>
          <c:spPr>
            <a:ln w="9525" cap="flat" cmpd="sng" algn="ctr">
              <a:solidFill>
                <a:schemeClr val="tx2">
                  <a:lumMod val="15000"/>
                  <a:lumOff val="85000"/>
                </a:schemeClr>
              </a:solidFill>
              <a:round/>
            </a:ln>
            <a:effectLst/>
          </c:spPr>
        </c:majorGridlines>
        <c:numFmt formatCode="#,##0.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100" b="0" i="0" u="none" strike="noStrike" kern="1200" baseline="0">
                <a:ln>
                  <a:noFill/>
                </a:ln>
                <a:solidFill>
                  <a:schemeClr val="tx1"/>
                </a:solidFill>
                <a:latin typeface="+mn-lt"/>
                <a:ea typeface="+mn-ea"/>
                <a:cs typeface="+mn-cs"/>
              </a:defRPr>
            </a:pPr>
            <a:endParaRPr lang="tr-TR"/>
          </a:p>
        </c:txPr>
        <c:crossAx val="491023872"/>
        <c:crosses val="autoZero"/>
        <c:crossBetween val="midCat"/>
      </c:valAx>
      <c:spPr>
        <a:noFill/>
        <a:ln>
          <a:solidFill>
            <a:schemeClr val="tx2"/>
          </a:solidFill>
        </a:ln>
        <a:effectLst>
          <a:outerShdw blurRad="571500" dist="50800" dir="5400000" algn="ctr" rotWithShape="0">
            <a:srgbClr val="000000">
              <a:alpha val="43137"/>
            </a:srgbClr>
          </a:outerShdw>
        </a:effectLst>
      </c:spPr>
    </c:plotArea>
    <c:plotVisOnly val="1"/>
    <c:dispBlanksAs val="gap"/>
    <c:showDLblsOverMax val="0"/>
  </c:chart>
  <c:spPr>
    <a:gradFill>
      <a:gsLst>
        <a:gs pos="2600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a:glow rad="25400">
        <a:schemeClr val="accent1"/>
      </a:glow>
      <a:outerShdw blurRad="1181100" dir="3840000" sx="1000" sy="1000" algn="ctr" rotWithShape="0">
        <a:schemeClr val="tx1"/>
      </a:outerShdw>
    </a:effectLst>
    <a:scene3d>
      <a:camera prst="orthographicFront"/>
      <a:lightRig rig="threePt" dir="t"/>
    </a:scene3d>
    <a:sp3d/>
  </c:spPr>
  <c:txPr>
    <a:bodyPr/>
    <a:lstStyle/>
    <a:p>
      <a:pPr>
        <a:defRPr>
          <a:ln>
            <a:noFill/>
          </a:ln>
          <a:solidFill>
            <a:schemeClr val="tx1"/>
          </a:solidFill>
        </a:defRPr>
      </a:pPr>
      <a:endParaRPr lang="tr-T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83345</xdr:colOff>
      <xdr:row>31</xdr:row>
      <xdr:rowOff>166688</xdr:rowOff>
    </xdr:from>
    <xdr:to>
      <xdr:col>5</xdr:col>
      <xdr:colOff>130969</xdr:colOff>
      <xdr:row>45</xdr:row>
      <xdr:rowOff>214313</xdr:rowOff>
    </xdr:to>
    <xdr:graphicFrame macro="">
      <xdr:nvGraphicFramePr>
        <xdr:cNvPr id="2" name="Grafik 1">
          <a:extLst>
            <a:ext uri="{FF2B5EF4-FFF2-40B4-BE49-F238E27FC236}">
              <a16:creationId xmlns:a16="http://schemas.microsoft.com/office/drawing/2014/main" id="{B55E76A7-AD65-5222-81E2-5B83BF419E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view="pageBreakPreview" topLeftCell="A13" zoomScale="90" zoomScaleNormal="100" zoomScaleSheetLayoutView="90" workbookViewId="0">
      <selection activeCell="K18" sqref="K18:L18"/>
    </sheetView>
  </sheetViews>
  <sheetFormatPr defaultColWidth="9.140625" defaultRowHeight="12.75"/>
  <cols>
    <col min="1" max="1" width="46.7109375" style="2" customWidth="1"/>
    <col min="2" max="2" width="43.140625" style="107" customWidth="1"/>
    <col min="3" max="3" width="8.7109375" style="2" customWidth="1"/>
    <col min="4" max="16384" width="9.140625" style="2"/>
  </cols>
  <sheetData>
    <row r="1" spans="1:3" ht="30" customHeight="1">
      <c r="A1" s="498" t="s">
        <v>353</v>
      </c>
      <c r="B1" s="500" t="s">
        <v>63</v>
      </c>
      <c r="C1" s="501">
        <v>1</v>
      </c>
    </row>
    <row r="2" spans="1:3" ht="30" customHeight="1"/>
    <row r="3" spans="1:3" ht="15">
      <c r="A3" s="3" t="s">
        <v>84</v>
      </c>
      <c r="B3" s="5" t="s">
        <v>85</v>
      </c>
    </row>
    <row r="7" spans="1:3">
      <c r="A7" s="45" t="s">
        <v>743</v>
      </c>
      <c r="B7" s="108" t="s">
        <v>745</v>
      </c>
    </row>
    <row r="8" spans="1:3">
      <c r="A8" s="45"/>
      <c r="B8" s="108"/>
    </row>
    <row r="9" spans="1:3">
      <c r="A9" s="45" t="s">
        <v>750</v>
      </c>
      <c r="B9" s="108" t="s">
        <v>751</v>
      </c>
    </row>
    <row r="10" spans="1:3">
      <c r="A10" s="45"/>
      <c r="B10" s="108"/>
    </row>
    <row r="11" spans="1:3">
      <c r="A11" s="92" t="s">
        <v>14</v>
      </c>
      <c r="B11" s="109" t="s">
        <v>15</v>
      </c>
    </row>
    <row r="12" spans="1:3" ht="25.5">
      <c r="A12" s="93" t="s">
        <v>1164</v>
      </c>
      <c r="B12" s="110" t="s">
        <v>1176</v>
      </c>
    </row>
    <row r="13" spans="1:3">
      <c r="A13" s="93"/>
      <c r="B13" s="110"/>
    </row>
    <row r="14" spans="1:3" ht="7.5" customHeight="1">
      <c r="A14" s="74"/>
      <c r="B14" s="111"/>
    </row>
    <row r="15" spans="1:3" ht="17.25" customHeight="1">
      <c r="A15" s="45" t="s">
        <v>26</v>
      </c>
      <c r="B15" s="108" t="s">
        <v>27</v>
      </c>
    </row>
    <row r="16" spans="1:3" ht="30" customHeight="1">
      <c r="A16" s="46" t="s">
        <v>1165</v>
      </c>
      <c r="B16" s="112" t="s">
        <v>1177</v>
      </c>
    </row>
    <row r="17" spans="1:9" ht="30" customHeight="1">
      <c r="A17" s="46" t="s">
        <v>1166</v>
      </c>
      <c r="B17" s="112" t="s">
        <v>1178</v>
      </c>
    </row>
    <row r="18" spans="1:9" ht="30" customHeight="1">
      <c r="A18" s="46" t="s">
        <v>1167</v>
      </c>
      <c r="B18" s="112" t="s">
        <v>1179</v>
      </c>
    </row>
    <row r="19" spans="1:9" ht="30" customHeight="1">
      <c r="A19" s="46" t="s">
        <v>1168</v>
      </c>
      <c r="B19" s="112" t="s">
        <v>1180</v>
      </c>
      <c r="C19" s="47"/>
      <c r="D19" s="47"/>
      <c r="E19" s="47"/>
      <c r="F19" s="47"/>
    </row>
    <row r="20" spans="1:9" ht="30" customHeight="1">
      <c r="A20" s="46" t="s">
        <v>937</v>
      </c>
      <c r="B20" s="112" t="s">
        <v>938</v>
      </c>
    </row>
    <row r="21" spans="1:9" ht="30" customHeight="1">
      <c r="A21" s="46" t="s">
        <v>939</v>
      </c>
      <c r="B21" s="112" t="s">
        <v>940</v>
      </c>
    </row>
    <row r="22" spans="1:9" ht="30" customHeight="1">
      <c r="A22" s="46" t="s">
        <v>941</v>
      </c>
      <c r="B22" s="112" t="s">
        <v>942</v>
      </c>
    </row>
    <row r="23" spans="1:9" ht="30" customHeight="1">
      <c r="A23" s="46" t="s">
        <v>1169</v>
      </c>
      <c r="B23" s="112" t="s">
        <v>1181</v>
      </c>
    </row>
    <row r="24" spans="1:9" ht="30" hidden="1" customHeight="1">
      <c r="A24" s="46" t="s">
        <v>1170</v>
      </c>
      <c r="B24" s="112" t="s">
        <v>1182</v>
      </c>
      <c r="C24" s="46"/>
      <c r="D24" s="46"/>
      <c r="E24" s="46"/>
      <c r="F24" s="46"/>
      <c r="G24" s="46"/>
      <c r="H24" s="46"/>
      <c r="I24" s="46"/>
    </row>
    <row r="25" spans="1:9" ht="30" customHeight="1">
      <c r="A25" s="46" t="s">
        <v>943</v>
      </c>
      <c r="B25" s="112" t="s">
        <v>944</v>
      </c>
      <c r="C25" s="46"/>
      <c r="D25" s="46"/>
      <c r="E25" s="46"/>
      <c r="F25" s="46"/>
      <c r="G25" s="46"/>
      <c r="H25" s="46"/>
      <c r="I25" s="46"/>
    </row>
    <row r="26" spans="1:9" ht="30" customHeight="1">
      <c r="A26" s="46" t="s">
        <v>1171</v>
      </c>
      <c r="B26" s="112" t="s">
        <v>1183</v>
      </c>
    </row>
    <row r="27" spans="1:9" ht="24.95" customHeight="1">
      <c r="A27" s="2" t="s">
        <v>1172</v>
      </c>
      <c r="B27" s="107" t="s">
        <v>1184</v>
      </c>
    </row>
    <row r="28" spans="1:9" ht="24.95" customHeight="1">
      <c r="A28" s="91" t="s">
        <v>945</v>
      </c>
      <c r="B28" s="107" t="s">
        <v>946</v>
      </c>
    </row>
    <row r="29" spans="1:9" ht="36.75" customHeight="1">
      <c r="A29" s="103" t="s">
        <v>947</v>
      </c>
      <c r="B29" s="113" t="s">
        <v>948</v>
      </c>
    </row>
    <row r="30" spans="1:9" ht="27" customHeight="1">
      <c r="A30" s="91" t="s">
        <v>949</v>
      </c>
      <c r="B30" s="113" t="s">
        <v>950</v>
      </c>
    </row>
    <row r="31" spans="1:9" ht="36.75" customHeight="1">
      <c r="A31" s="47" t="s">
        <v>951</v>
      </c>
      <c r="B31" s="112" t="s">
        <v>952</v>
      </c>
    </row>
    <row r="32" spans="1:9" ht="36.75" customHeight="1">
      <c r="A32" s="103" t="s">
        <v>953</v>
      </c>
      <c r="B32" s="113" t="s">
        <v>954</v>
      </c>
    </row>
    <row r="33" spans="1:10" ht="36.75" customHeight="1">
      <c r="A33" s="91" t="s">
        <v>955</v>
      </c>
      <c r="B33" s="113" t="s">
        <v>956</v>
      </c>
    </row>
    <row r="34" spans="1:10" ht="36.75" customHeight="1">
      <c r="A34" s="47" t="s">
        <v>957</v>
      </c>
      <c r="B34" s="112" t="s">
        <v>958</v>
      </c>
    </row>
    <row r="35" spans="1:10" ht="36.75" customHeight="1">
      <c r="A35" s="47" t="s">
        <v>959</v>
      </c>
      <c r="B35" s="112" t="s">
        <v>960</v>
      </c>
      <c r="F35" s="948"/>
      <c r="G35" s="948"/>
      <c r="H35" s="948"/>
      <c r="I35" s="948"/>
      <c r="J35" s="948"/>
    </row>
    <row r="36" spans="1:10" ht="45" customHeight="1">
      <c r="A36" s="741" t="s">
        <v>928</v>
      </c>
      <c r="B36" s="742" t="s">
        <v>929</v>
      </c>
      <c r="F36" s="225"/>
      <c r="G36" s="225"/>
      <c r="H36" s="225"/>
      <c r="I36" s="225"/>
      <c r="J36" s="225"/>
    </row>
    <row r="37" spans="1:10" ht="36.75" customHeight="1">
      <c r="A37" s="47" t="s">
        <v>922</v>
      </c>
      <c r="B37" s="112" t="s">
        <v>930</v>
      </c>
      <c r="F37" s="225"/>
      <c r="G37" s="225"/>
      <c r="H37" s="225"/>
      <c r="I37" s="225"/>
      <c r="J37" s="225"/>
    </row>
    <row r="38" spans="1:10" ht="56.25" customHeight="1">
      <c r="A38" s="741" t="s">
        <v>932</v>
      </c>
      <c r="B38" s="742" t="s">
        <v>931</v>
      </c>
      <c r="F38" s="225"/>
      <c r="G38" s="225"/>
      <c r="H38" s="225"/>
      <c r="I38" s="225"/>
      <c r="J38" s="225"/>
    </row>
    <row r="39" spans="1:10" ht="33.75" customHeight="1">
      <c r="A39" s="103" t="s">
        <v>933</v>
      </c>
      <c r="B39" s="235" t="s">
        <v>934</v>
      </c>
      <c r="F39" s="949"/>
      <c r="G39" s="949"/>
      <c r="H39" s="949"/>
      <c r="I39" s="949"/>
      <c r="J39" s="949"/>
    </row>
    <row r="40" spans="1:10" ht="30" customHeight="1">
      <c r="A40" s="91" t="s">
        <v>1173</v>
      </c>
      <c r="B40" s="113" t="s">
        <v>1185</v>
      </c>
    </row>
    <row r="41" spans="1:10" ht="39.75" customHeight="1">
      <c r="A41" s="47" t="s">
        <v>1174</v>
      </c>
      <c r="B41" s="112" t="s">
        <v>1186</v>
      </c>
    </row>
    <row r="42" spans="1:10" s="25" customFormat="1" ht="36" customHeight="1">
      <c r="A42" s="47" t="s">
        <v>961</v>
      </c>
      <c r="B42" s="112" t="s">
        <v>962</v>
      </c>
    </row>
    <row r="43" spans="1:10" s="25" customFormat="1" ht="27" customHeight="1">
      <c r="A43" s="47" t="s">
        <v>1175</v>
      </c>
      <c r="B43" s="112" t="s">
        <v>1187</v>
      </c>
    </row>
    <row r="44" spans="1:10">
      <c r="A44" s="91"/>
      <c r="B44" s="113"/>
    </row>
    <row r="45" spans="1:10">
      <c r="A45" s="91"/>
      <c r="B45" s="113"/>
    </row>
    <row r="46" spans="1:10">
      <c r="A46" s="91"/>
      <c r="B46" s="113"/>
    </row>
    <row r="47" spans="1:10">
      <c r="A47" s="91"/>
      <c r="B47" s="113"/>
    </row>
    <row r="48" spans="1:10">
      <c r="A48" s="91"/>
      <c r="B48" s="113"/>
    </row>
  </sheetData>
  <mergeCells count="2">
    <mergeCell ref="F35:J35"/>
    <mergeCell ref="F39:J39"/>
  </mergeCells>
  <phoneticPr fontId="39" type="noConversion"/>
  <printOptions horizontalCentered="1"/>
  <pageMargins left="0.7" right="0.7" top="0.75" bottom="0.75" header="0.3" footer="0.3"/>
  <pageSetup paperSize="9" scale="65" orientation="portrait" r:id="rId1"/>
  <headerFooter alignWithMargins="0"/>
  <rowBreaks count="1" manualBreakCount="1">
    <brk id="43"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view="pageBreakPreview" zoomScaleNormal="100" zoomScaleSheetLayoutView="100" workbookViewId="0">
      <selection activeCell="C58" sqref="C58:F59"/>
    </sheetView>
  </sheetViews>
  <sheetFormatPr defaultColWidth="9.140625" defaultRowHeight="12.75"/>
  <cols>
    <col min="1" max="1" width="4.5703125" style="2" customWidth="1"/>
    <col min="2" max="2" width="20.140625" style="2" customWidth="1"/>
    <col min="3" max="3" width="18.140625" style="165" customWidth="1"/>
    <col min="4" max="6" width="16.7109375" style="165" customWidth="1"/>
    <col min="7" max="16384" width="9.140625" style="2"/>
  </cols>
  <sheetData>
    <row r="1" spans="1:6" ht="30" customHeight="1">
      <c r="A1" s="507" t="s">
        <v>353</v>
      </c>
      <c r="B1" s="507"/>
      <c r="C1" s="499"/>
      <c r="D1" s="499"/>
      <c r="E1" s="531" t="s">
        <v>63</v>
      </c>
      <c r="F1" s="499"/>
    </row>
    <row r="2" spans="1:6" ht="6" customHeight="1"/>
    <row r="3" spans="1:6" ht="31.5" customHeight="1">
      <c r="A3" s="982" t="s">
        <v>965</v>
      </c>
      <c r="B3" s="982"/>
      <c r="C3" s="982"/>
      <c r="D3" s="982"/>
      <c r="E3" s="982"/>
      <c r="F3" s="982"/>
    </row>
    <row r="4" spans="1:6" ht="9" customHeight="1" thickBot="1">
      <c r="A4" s="16"/>
      <c r="B4" s="16"/>
      <c r="C4" s="16"/>
      <c r="D4" s="16"/>
      <c r="E4" s="16"/>
      <c r="F4" s="16"/>
    </row>
    <row r="5" spans="1:6" ht="30" customHeight="1">
      <c r="A5" s="1007" t="s">
        <v>153</v>
      </c>
      <c r="B5" s="1008"/>
      <c r="C5" s="1011" t="s">
        <v>512</v>
      </c>
      <c r="D5" s="1013" t="s">
        <v>513</v>
      </c>
      <c r="E5" s="1013" t="s">
        <v>158</v>
      </c>
      <c r="F5" s="1015" t="s">
        <v>514</v>
      </c>
    </row>
    <row r="6" spans="1:6" ht="30" customHeight="1" thickBot="1">
      <c r="A6" s="1009"/>
      <c r="B6" s="1010"/>
      <c r="C6" s="1012"/>
      <c r="D6" s="1014"/>
      <c r="E6" s="1014"/>
      <c r="F6" s="1016"/>
    </row>
    <row r="7" spans="1:6" ht="18" customHeight="1">
      <c r="A7" s="203">
        <v>1</v>
      </c>
      <c r="B7" s="204" t="s">
        <v>32</v>
      </c>
      <c r="C7" s="708">
        <v>52</v>
      </c>
      <c r="D7" s="709">
        <v>168</v>
      </c>
      <c r="E7" s="709">
        <v>13936</v>
      </c>
      <c r="F7" s="710">
        <v>12441</v>
      </c>
    </row>
    <row r="8" spans="1:6" ht="18" customHeight="1">
      <c r="A8" s="205">
        <v>2</v>
      </c>
      <c r="B8" s="206" t="s">
        <v>33</v>
      </c>
      <c r="C8" s="711">
        <v>16</v>
      </c>
      <c r="D8" s="712">
        <v>39</v>
      </c>
      <c r="E8" s="712">
        <v>1643</v>
      </c>
      <c r="F8" s="713">
        <v>1439</v>
      </c>
    </row>
    <row r="9" spans="1:6" ht="18" customHeight="1">
      <c r="A9" s="205">
        <v>3</v>
      </c>
      <c r="B9" s="206" t="s">
        <v>34</v>
      </c>
      <c r="C9" s="711">
        <v>51</v>
      </c>
      <c r="D9" s="712">
        <v>146</v>
      </c>
      <c r="E9" s="712">
        <v>2725</v>
      </c>
      <c r="F9" s="713">
        <v>2279</v>
      </c>
    </row>
    <row r="10" spans="1:6" ht="18" customHeight="1">
      <c r="A10" s="205">
        <v>4</v>
      </c>
      <c r="B10" s="206" t="s">
        <v>35</v>
      </c>
      <c r="C10" s="711">
        <v>15</v>
      </c>
      <c r="D10" s="712">
        <v>30</v>
      </c>
      <c r="E10" s="712">
        <v>360</v>
      </c>
      <c r="F10" s="713">
        <v>301</v>
      </c>
    </row>
    <row r="11" spans="1:6" ht="18" customHeight="1">
      <c r="A11" s="205">
        <v>5</v>
      </c>
      <c r="B11" s="206" t="s">
        <v>37</v>
      </c>
      <c r="C11" s="711">
        <v>10</v>
      </c>
      <c r="D11" s="712">
        <v>56</v>
      </c>
      <c r="E11" s="712">
        <v>1546</v>
      </c>
      <c r="F11" s="713">
        <v>783</v>
      </c>
    </row>
    <row r="12" spans="1:6" ht="18" customHeight="1">
      <c r="A12" s="205">
        <v>6</v>
      </c>
      <c r="B12" s="206" t="s">
        <v>38</v>
      </c>
      <c r="C12" s="711">
        <v>211</v>
      </c>
      <c r="D12" s="712">
        <v>3757</v>
      </c>
      <c r="E12" s="712">
        <v>129753</v>
      </c>
      <c r="F12" s="713">
        <v>100476</v>
      </c>
    </row>
    <row r="13" spans="1:6" ht="18" customHeight="1">
      <c r="A13" s="205">
        <v>7</v>
      </c>
      <c r="B13" s="206" t="s">
        <v>39</v>
      </c>
      <c r="C13" s="711">
        <v>48</v>
      </c>
      <c r="D13" s="712">
        <v>190</v>
      </c>
      <c r="E13" s="712">
        <v>19500</v>
      </c>
      <c r="F13" s="713">
        <v>15136</v>
      </c>
    </row>
    <row r="14" spans="1:6" ht="18" customHeight="1">
      <c r="A14" s="205">
        <v>8</v>
      </c>
      <c r="B14" s="206" t="s">
        <v>41</v>
      </c>
      <c r="C14" s="711">
        <v>13</v>
      </c>
      <c r="D14" s="712">
        <v>27</v>
      </c>
      <c r="E14" s="712">
        <v>417</v>
      </c>
      <c r="F14" s="713">
        <v>396</v>
      </c>
    </row>
    <row r="15" spans="1:6" ht="18" customHeight="1">
      <c r="A15" s="205">
        <v>9</v>
      </c>
      <c r="B15" s="206" t="s">
        <v>42</v>
      </c>
      <c r="C15" s="711">
        <v>48</v>
      </c>
      <c r="D15" s="712">
        <v>235</v>
      </c>
      <c r="E15" s="712">
        <v>7102</v>
      </c>
      <c r="F15" s="713">
        <v>5650</v>
      </c>
    </row>
    <row r="16" spans="1:6" ht="18" customHeight="1">
      <c r="A16" s="205">
        <v>10</v>
      </c>
      <c r="B16" s="206" t="s">
        <v>43</v>
      </c>
      <c r="C16" s="711">
        <v>45</v>
      </c>
      <c r="D16" s="712">
        <v>222</v>
      </c>
      <c r="E16" s="712">
        <v>10355</v>
      </c>
      <c r="F16" s="713">
        <v>8343</v>
      </c>
    </row>
    <row r="17" spans="1:6" ht="18" customHeight="1">
      <c r="A17" s="205">
        <v>11</v>
      </c>
      <c r="B17" s="206" t="s">
        <v>47</v>
      </c>
      <c r="C17" s="711">
        <v>10</v>
      </c>
      <c r="D17" s="712">
        <v>23</v>
      </c>
      <c r="E17" s="712">
        <v>1192</v>
      </c>
      <c r="F17" s="713">
        <v>815</v>
      </c>
    </row>
    <row r="18" spans="1:6" ht="18" customHeight="1">
      <c r="A18" s="205">
        <v>12</v>
      </c>
      <c r="B18" s="206" t="s">
        <v>48</v>
      </c>
      <c r="C18" s="711">
        <v>19</v>
      </c>
      <c r="D18" s="712">
        <v>56</v>
      </c>
      <c r="E18" s="712">
        <v>1126</v>
      </c>
      <c r="F18" s="713">
        <v>1076</v>
      </c>
    </row>
    <row r="19" spans="1:6" ht="18" customHeight="1">
      <c r="A19" s="205">
        <v>13</v>
      </c>
      <c r="B19" s="206" t="s">
        <v>49</v>
      </c>
      <c r="C19" s="711">
        <v>12</v>
      </c>
      <c r="D19" s="712">
        <v>42</v>
      </c>
      <c r="E19" s="712">
        <v>326</v>
      </c>
      <c r="F19" s="713">
        <v>311</v>
      </c>
    </row>
    <row r="20" spans="1:6" ht="18" customHeight="1">
      <c r="A20" s="205">
        <v>14</v>
      </c>
      <c r="B20" s="206" t="s">
        <v>50</v>
      </c>
      <c r="C20" s="711">
        <v>14</v>
      </c>
      <c r="D20" s="712">
        <v>34</v>
      </c>
      <c r="E20" s="712">
        <v>1910</v>
      </c>
      <c r="F20" s="713">
        <v>1447</v>
      </c>
    </row>
    <row r="21" spans="1:6" ht="18" customHeight="1">
      <c r="A21" s="205">
        <v>15</v>
      </c>
      <c r="B21" s="206" t="s">
        <v>51</v>
      </c>
      <c r="C21" s="711">
        <v>14</v>
      </c>
      <c r="D21" s="712">
        <v>45</v>
      </c>
      <c r="E21" s="712">
        <v>969</v>
      </c>
      <c r="F21" s="713">
        <v>830</v>
      </c>
    </row>
    <row r="22" spans="1:6" ht="18" customHeight="1">
      <c r="A22" s="205">
        <v>16</v>
      </c>
      <c r="B22" s="206" t="s">
        <v>52</v>
      </c>
      <c r="C22" s="711">
        <v>72</v>
      </c>
      <c r="D22" s="712">
        <v>242</v>
      </c>
      <c r="E22" s="712">
        <v>19799</v>
      </c>
      <c r="F22" s="713">
        <v>15152</v>
      </c>
    </row>
    <row r="23" spans="1:6" ht="18" customHeight="1">
      <c r="A23" s="205">
        <v>17</v>
      </c>
      <c r="B23" s="206" t="s">
        <v>53</v>
      </c>
      <c r="C23" s="711">
        <v>41</v>
      </c>
      <c r="D23" s="712">
        <v>280</v>
      </c>
      <c r="E23" s="712">
        <v>2785</v>
      </c>
      <c r="F23" s="713">
        <v>2571</v>
      </c>
    </row>
    <row r="24" spans="1:6" ht="18" customHeight="1">
      <c r="A24" s="205">
        <v>18</v>
      </c>
      <c r="B24" s="206" t="s">
        <v>54</v>
      </c>
      <c r="C24" s="711">
        <v>4</v>
      </c>
      <c r="D24" s="712">
        <v>6</v>
      </c>
      <c r="E24" s="712">
        <v>2652</v>
      </c>
      <c r="F24" s="713">
        <v>2286</v>
      </c>
    </row>
    <row r="25" spans="1:6" ht="18" customHeight="1">
      <c r="A25" s="205">
        <v>19</v>
      </c>
      <c r="B25" s="206" t="s">
        <v>55</v>
      </c>
      <c r="C25" s="711">
        <v>17</v>
      </c>
      <c r="D25" s="712">
        <v>43</v>
      </c>
      <c r="E25" s="712">
        <v>562</v>
      </c>
      <c r="F25" s="713">
        <v>475</v>
      </c>
    </row>
    <row r="26" spans="1:6" ht="18" customHeight="1">
      <c r="A26" s="205">
        <v>20</v>
      </c>
      <c r="B26" s="206" t="s">
        <v>56</v>
      </c>
      <c r="C26" s="711">
        <v>30</v>
      </c>
      <c r="D26" s="712">
        <v>130</v>
      </c>
      <c r="E26" s="712">
        <v>3975</v>
      </c>
      <c r="F26" s="713">
        <v>2933</v>
      </c>
    </row>
    <row r="27" spans="1:6" ht="18" customHeight="1">
      <c r="A27" s="205">
        <v>21</v>
      </c>
      <c r="B27" s="206" t="s">
        <v>57</v>
      </c>
      <c r="C27" s="711">
        <v>24</v>
      </c>
      <c r="D27" s="712">
        <v>60</v>
      </c>
      <c r="E27" s="712">
        <v>2040</v>
      </c>
      <c r="F27" s="713">
        <v>1686</v>
      </c>
    </row>
    <row r="28" spans="1:6" ht="18" customHeight="1">
      <c r="A28" s="205">
        <v>22</v>
      </c>
      <c r="B28" s="206" t="s">
        <v>59</v>
      </c>
      <c r="C28" s="711">
        <v>24</v>
      </c>
      <c r="D28" s="712">
        <v>80</v>
      </c>
      <c r="E28" s="712">
        <v>2332</v>
      </c>
      <c r="F28" s="713">
        <v>2147</v>
      </c>
    </row>
    <row r="29" spans="1:6" ht="18" customHeight="1">
      <c r="A29" s="205">
        <v>23</v>
      </c>
      <c r="B29" s="206" t="s">
        <v>60</v>
      </c>
      <c r="C29" s="711">
        <v>35</v>
      </c>
      <c r="D29" s="712">
        <v>80</v>
      </c>
      <c r="E29" s="712">
        <v>4530</v>
      </c>
      <c r="F29" s="713">
        <v>4104</v>
      </c>
    </row>
    <row r="30" spans="1:6" ht="18" customHeight="1">
      <c r="A30" s="205">
        <v>24</v>
      </c>
      <c r="B30" s="206" t="s">
        <v>61</v>
      </c>
      <c r="C30" s="711">
        <v>15</v>
      </c>
      <c r="D30" s="712">
        <v>47</v>
      </c>
      <c r="E30" s="712">
        <v>1441</v>
      </c>
      <c r="F30" s="713">
        <v>741</v>
      </c>
    </row>
    <row r="31" spans="1:6" ht="18" customHeight="1">
      <c r="A31" s="205">
        <v>25</v>
      </c>
      <c r="B31" s="206" t="s">
        <v>100</v>
      </c>
      <c r="C31" s="711">
        <v>40</v>
      </c>
      <c r="D31" s="712">
        <v>80</v>
      </c>
      <c r="E31" s="712">
        <v>2426</v>
      </c>
      <c r="F31" s="713">
        <v>2264</v>
      </c>
    </row>
    <row r="32" spans="1:6" ht="18" customHeight="1">
      <c r="A32" s="205">
        <v>26</v>
      </c>
      <c r="B32" s="206" t="s">
        <v>101</v>
      </c>
      <c r="C32" s="711">
        <v>37</v>
      </c>
      <c r="D32" s="712">
        <v>180</v>
      </c>
      <c r="E32" s="712">
        <v>8051</v>
      </c>
      <c r="F32" s="713">
        <v>6198</v>
      </c>
    </row>
    <row r="33" spans="1:6" ht="18" customHeight="1">
      <c r="A33" s="205">
        <v>27</v>
      </c>
      <c r="B33" s="206" t="s">
        <v>102</v>
      </c>
      <c r="C33" s="711">
        <v>45</v>
      </c>
      <c r="D33" s="712">
        <v>203</v>
      </c>
      <c r="E33" s="712">
        <v>13729</v>
      </c>
      <c r="F33" s="713">
        <v>11859</v>
      </c>
    </row>
    <row r="34" spans="1:6" ht="18" customHeight="1">
      <c r="A34" s="205">
        <v>28</v>
      </c>
      <c r="B34" s="206" t="s">
        <v>103</v>
      </c>
      <c r="C34" s="711">
        <v>11</v>
      </c>
      <c r="D34" s="712">
        <v>38</v>
      </c>
      <c r="E34" s="712">
        <v>1231</v>
      </c>
      <c r="F34" s="713">
        <v>778</v>
      </c>
    </row>
    <row r="35" spans="1:6" ht="18" customHeight="1">
      <c r="A35" s="205">
        <v>29</v>
      </c>
      <c r="B35" s="206" t="s">
        <v>104</v>
      </c>
      <c r="C35" s="711">
        <v>15</v>
      </c>
      <c r="D35" s="712">
        <v>79</v>
      </c>
      <c r="E35" s="712">
        <v>2873</v>
      </c>
      <c r="F35" s="713">
        <v>2048</v>
      </c>
    </row>
    <row r="36" spans="1:6" ht="18" customHeight="1">
      <c r="A36" s="205">
        <v>30</v>
      </c>
      <c r="B36" s="206" t="s">
        <v>105</v>
      </c>
      <c r="C36" s="711">
        <v>9</v>
      </c>
      <c r="D36" s="712">
        <v>19</v>
      </c>
      <c r="E36" s="712">
        <v>356</v>
      </c>
      <c r="F36" s="713">
        <v>238</v>
      </c>
    </row>
    <row r="37" spans="1:6" ht="18" customHeight="1">
      <c r="A37" s="205">
        <v>31</v>
      </c>
      <c r="B37" s="206" t="s">
        <v>106</v>
      </c>
      <c r="C37" s="711">
        <v>16</v>
      </c>
      <c r="D37" s="714">
        <v>77</v>
      </c>
      <c r="E37" s="714">
        <v>3988</v>
      </c>
      <c r="F37" s="715">
        <v>3500</v>
      </c>
    </row>
    <row r="38" spans="1:6" ht="18" customHeight="1">
      <c r="A38" s="205">
        <v>32</v>
      </c>
      <c r="B38" s="206" t="s">
        <v>108</v>
      </c>
      <c r="C38" s="711">
        <v>19</v>
      </c>
      <c r="D38" s="714">
        <v>40</v>
      </c>
      <c r="E38" s="714">
        <v>2215</v>
      </c>
      <c r="F38" s="715">
        <v>1753</v>
      </c>
    </row>
    <row r="39" spans="1:6" ht="18" customHeight="1">
      <c r="A39" s="205">
        <v>33</v>
      </c>
      <c r="B39" s="206" t="s">
        <v>127</v>
      </c>
      <c r="C39" s="711">
        <v>25</v>
      </c>
      <c r="D39" s="714">
        <v>138</v>
      </c>
      <c r="E39" s="714">
        <v>11331</v>
      </c>
      <c r="F39" s="715">
        <v>8020</v>
      </c>
    </row>
    <row r="40" spans="1:6" ht="18" customHeight="1">
      <c r="A40" s="205">
        <v>34</v>
      </c>
      <c r="B40" s="206" t="s">
        <v>109</v>
      </c>
      <c r="C40" s="711">
        <v>243</v>
      </c>
      <c r="D40" s="716">
        <v>2015</v>
      </c>
      <c r="E40" s="716">
        <v>173198</v>
      </c>
      <c r="F40" s="717">
        <v>135378</v>
      </c>
    </row>
    <row r="41" spans="1:6" ht="18" customHeight="1">
      <c r="A41" s="205">
        <v>35</v>
      </c>
      <c r="B41" s="206" t="s">
        <v>110</v>
      </c>
      <c r="C41" s="711">
        <v>102</v>
      </c>
      <c r="D41" s="716">
        <v>891</v>
      </c>
      <c r="E41" s="716">
        <v>42072</v>
      </c>
      <c r="F41" s="717">
        <v>35621</v>
      </c>
    </row>
    <row r="42" spans="1:6" ht="18" customHeight="1">
      <c r="A42" s="205">
        <v>36</v>
      </c>
      <c r="B42" s="206" t="s">
        <v>114</v>
      </c>
      <c r="C42" s="711">
        <v>20</v>
      </c>
      <c r="D42" s="716">
        <v>47</v>
      </c>
      <c r="E42" s="716">
        <v>1094</v>
      </c>
      <c r="F42" s="717">
        <v>980</v>
      </c>
    </row>
    <row r="43" spans="1:6" ht="18" customHeight="1">
      <c r="A43" s="205">
        <v>37</v>
      </c>
      <c r="B43" s="206" t="s">
        <v>115</v>
      </c>
      <c r="C43" s="711">
        <v>27</v>
      </c>
      <c r="D43" s="716">
        <v>92</v>
      </c>
      <c r="E43" s="716">
        <v>1856</v>
      </c>
      <c r="F43" s="717">
        <v>1727</v>
      </c>
    </row>
    <row r="44" spans="1:6" ht="18" customHeight="1">
      <c r="A44" s="205">
        <v>38</v>
      </c>
      <c r="B44" s="206" t="s">
        <v>116</v>
      </c>
      <c r="C44" s="711">
        <v>52</v>
      </c>
      <c r="D44" s="716">
        <v>130</v>
      </c>
      <c r="E44" s="716">
        <v>22344</v>
      </c>
      <c r="F44" s="717">
        <v>18551</v>
      </c>
    </row>
    <row r="45" spans="1:6" ht="18" customHeight="1">
      <c r="A45" s="205">
        <v>39</v>
      </c>
      <c r="B45" s="206" t="s">
        <v>118</v>
      </c>
      <c r="C45" s="711">
        <v>27</v>
      </c>
      <c r="D45" s="716">
        <v>80</v>
      </c>
      <c r="E45" s="716">
        <v>1576</v>
      </c>
      <c r="F45" s="717">
        <v>1497</v>
      </c>
    </row>
    <row r="46" spans="1:6" ht="18" customHeight="1" thickBot="1">
      <c r="A46" s="207">
        <v>40</v>
      </c>
      <c r="B46" s="208" t="s">
        <v>119</v>
      </c>
      <c r="C46" s="718">
        <v>12</v>
      </c>
      <c r="D46" s="719">
        <v>27</v>
      </c>
      <c r="E46" s="719">
        <v>4535</v>
      </c>
      <c r="F46" s="720">
        <v>3746</v>
      </c>
    </row>
    <row r="47" spans="1:6" ht="18" customHeight="1">
      <c r="A47" s="602"/>
      <c r="B47" s="603"/>
      <c r="C47" s="764"/>
      <c r="D47" s="765"/>
      <c r="E47" s="765"/>
      <c r="F47" s="765"/>
    </row>
    <row r="48" spans="1:6" ht="18" customHeight="1">
      <c r="A48" s="602"/>
      <c r="B48" s="603"/>
      <c r="C48" s="764"/>
      <c r="D48" s="765"/>
      <c r="E48" s="765"/>
      <c r="F48" s="765"/>
    </row>
    <row r="49" spans="1:6" ht="18" customHeight="1">
      <c r="A49" s="602"/>
      <c r="B49" s="603"/>
      <c r="C49" s="764"/>
      <c r="D49" s="765"/>
      <c r="E49" s="765"/>
      <c r="F49" s="765"/>
    </row>
    <row r="50" spans="1:6" ht="17.100000000000001" customHeight="1">
      <c r="A50" s="602"/>
      <c r="B50" s="603"/>
      <c r="C50" s="764"/>
      <c r="D50" s="765"/>
      <c r="E50" s="765"/>
      <c r="F50" s="765"/>
    </row>
    <row r="51" spans="1:6" ht="17.100000000000001" customHeight="1">
      <c r="A51" s="602"/>
      <c r="B51" s="603"/>
      <c r="C51" s="764"/>
      <c r="D51" s="765"/>
      <c r="E51" s="765"/>
      <c r="F51" s="765"/>
    </row>
    <row r="52" spans="1:6" ht="17.100000000000001" customHeight="1">
      <c r="A52" s="602"/>
      <c r="B52" s="603"/>
      <c r="C52" s="764"/>
      <c r="D52" s="765"/>
      <c r="E52" s="765"/>
      <c r="F52" s="765"/>
    </row>
    <row r="53" spans="1:6" ht="16.5" hidden="1" customHeight="1">
      <c r="A53" s="602"/>
      <c r="B53" s="603"/>
      <c r="C53" s="604"/>
      <c r="D53" s="605"/>
      <c r="E53" s="605"/>
      <c r="F53" s="605"/>
    </row>
    <row r="54" spans="1:6" ht="30" customHeight="1">
      <c r="A54" s="990" t="s">
        <v>353</v>
      </c>
      <c r="B54" s="990"/>
      <c r="C54" s="499"/>
      <c r="D54" s="499"/>
      <c r="E54" s="1006" t="s">
        <v>63</v>
      </c>
      <c r="F54" s="1006"/>
    </row>
    <row r="55" spans="1:6" ht="5.25" customHeight="1"/>
    <row r="56" spans="1:6" ht="24.75" customHeight="1">
      <c r="A56" s="982" t="s">
        <v>966</v>
      </c>
      <c r="B56" s="982"/>
      <c r="C56" s="982"/>
      <c r="D56" s="982"/>
      <c r="E56" s="982"/>
      <c r="F56" s="982"/>
    </row>
    <row r="57" spans="1:6" ht="6.75" customHeight="1" thickBot="1">
      <c r="A57" s="987" t="s">
        <v>80</v>
      </c>
      <c r="B57" s="987"/>
      <c r="C57" s="987"/>
      <c r="D57" s="987"/>
      <c r="E57" s="987"/>
      <c r="F57" s="987"/>
    </row>
    <row r="58" spans="1:6" ht="15" customHeight="1">
      <c r="A58" s="1007" t="s">
        <v>153</v>
      </c>
      <c r="B58" s="1008"/>
      <c r="C58" s="1021" t="s">
        <v>512</v>
      </c>
      <c r="D58" s="1013" t="s">
        <v>515</v>
      </c>
      <c r="E58" s="1013" t="s">
        <v>158</v>
      </c>
      <c r="F58" s="1015" t="s">
        <v>514</v>
      </c>
    </row>
    <row r="59" spans="1:6" ht="27" customHeight="1" thickBot="1">
      <c r="A59" s="1009"/>
      <c r="B59" s="1010"/>
      <c r="C59" s="1022"/>
      <c r="D59" s="1014"/>
      <c r="E59" s="1014"/>
      <c r="F59" s="1016"/>
    </row>
    <row r="60" spans="1:6" ht="18" customHeight="1">
      <c r="A60" s="209">
        <v>41</v>
      </c>
      <c r="B60" s="536" t="s">
        <v>121</v>
      </c>
      <c r="C60" s="168">
        <v>74</v>
      </c>
      <c r="D60" s="169">
        <v>157</v>
      </c>
      <c r="E60" s="169">
        <v>21554</v>
      </c>
      <c r="F60" s="170">
        <v>15985</v>
      </c>
    </row>
    <row r="61" spans="1:6" ht="18" customHeight="1">
      <c r="A61" s="209">
        <v>42</v>
      </c>
      <c r="B61" s="536" t="s">
        <v>122</v>
      </c>
      <c r="C61" s="168">
        <v>56</v>
      </c>
      <c r="D61" s="169">
        <v>187</v>
      </c>
      <c r="E61" s="169">
        <v>14832</v>
      </c>
      <c r="F61" s="170">
        <v>13974</v>
      </c>
    </row>
    <row r="62" spans="1:6" ht="18" customHeight="1">
      <c r="A62" s="209">
        <v>43</v>
      </c>
      <c r="B62" s="536" t="s">
        <v>123</v>
      </c>
      <c r="C62" s="168">
        <v>34</v>
      </c>
      <c r="D62" s="169">
        <v>78</v>
      </c>
      <c r="E62" s="169">
        <v>3216</v>
      </c>
      <c r="F62" s="170">
        <v>2680</v>
      </c>
    </row>
    <row r="63" spans="1:6" ht="18" customHeight="1">
      <c r="A63" s="209">
        <v>44</v>
      </c>
      <c r="B63" s="536" t="s">
        <v>124</v>
      </c>
      <c r="C63" s="168">
        <v>32</v>
      </c>
      <c r="D63" s="169">
        <v>95</v>
      </c>
      <c r="E63" s="169">
        <v>9830</v>
      </c>
      <c r="F63" s="170">
        <v>7228</v>
      </c>
    </row>
    <row r="64" spans="1:6" ht="18" customHeight="1">
      <c r="A64" s="209">
        <v>45</v>
      </c>
      <c r="B64" s="536" t="s">
        <v>126</v>
      </c>
      <c r="C64" s="168">
        <v>49</v>
      </c>
      <c r="D64" s="169">
        <v>158</v>
      </c>
      <c r="E64" s="169">
        <v>8493</v>
      </c>
      <c r="F64" s="170">
        <v>6158</v>
      </c>
    </row>
    <row r="65" spans="1:6" ht="18" customHeight="1">
      <c r="A65" s="209">
        <v>46</v>
      </c>
      <c r="B65" s="536" t="s">
        <v>111</v>
      </c>
      <c r="C65" s="168">
        <v>31</v>
      </c>
      <c r="D65" s="169">
        <v>125</v>
      </c>
      <c r="E65" s="169">
        <v>3534</v>
      </c>
      <c r="F65" s="170">
        <v>2859</v>
      </c>
    </row>
    <row r="66" spans="1:6" ht="18" customHeight="1">
      <c r="A66" s="209">
        <v>47</v>
      </c>
      <c r="B66" s="536" t="s">
        <v>125</v>
      </c>
      <c r="C66" s="168">
        <v>18</v>
      </c>
      <c r="D66" s="169">
        <v>52</v>
      </c>
      <c r="E66" s="169">
        <v>3956</v>
      </c>
      <c r="F66" s="170">
        <v>1988</v>
      </c>
    </row>
    <row r="67" spans="1:6" ht="18" customHeight="1">
      <c r="A67" s="209">
        <v>48</v>
      </c>
      <c r="B67" s="536" t="s">
        <v>128</v>
      </c>
      <c r="C67" s="168">
        <v>24</v>
      </c>
      <c r="D67" s="169">
        <v>108</v>
      </c>
      <c r="E67" s="169">
        <v>7761</v>
      </c>
      <c r="F67" s="170">
        <v>6772</v>
      </c>
    </row>
    <row r="68" spans="1:6" ht="18" customHeight="1">
      <c r="A68" s="209">
        <v>49</v>
      </c>
      <c r="B68" s="536" t="s">
        <v>129</v>
      </c>
      <c r="C68" s="168">
        <v>19</v>
      </c>
      <c r="D68" s="169">
        <v>33</v>
      </c>
      <c r="E68" s="169">
        <v>823</v>
      </c>
      <c r="F68" s="170">
        <v>792</v>
      </c>
    </row>
    <row r="69" spans="1:6" ht="18" customHeight="1">
      <c r="A69" s="209">
        <v>50</v>
      </c>
      <c r="B69" s="536" t="s">
        <v>130</v>
      </c>
      <c r="C69" s="168">
        <v>22</v>
      </c>
      <c r="D69" s="169">
        <v>39</v>
      </c>
      <c r="E69" s="169">
        <v>1205</v>
      </c>
      <c r="F69" s="170">
        <v>1082</v>
      </c>
    </row>
    <row r="70" spans="1:6" ht="18" customHeight="1">
      <c r="A70" s="209">
        <v>51</v>
      </c>
      <c r="B70" s="536" t="s">
        <v>131</v>
      </c>
      <c r="C70" s="168">
        <v>18</v>
      </c>
      <c r="D70" s="169">
        <v>43</v>
      </c>
      <c r="E70" s="169">
        <v>1029</v>
      </c>
      <c r="F70" s="170">
        <v>884</v>
      </c>
    </row>
    <row r="71" spans="1:6" ht="18" customHeight="1">
      <c r="A71" s="209">
        <v>52</v>
      </c>
      <c r="B71" s="536" t="s">
        <v>132</v>
      </c>
      <c r="C71" s="168">
        <v>22</v>
      </c>
      <c r="D71" s="169">
        <v>87</v>
      </c>
      <c r="E71" s="169">
        <v>613</v>
      </c>
      <c r="F71" s="170">
        <v>446</v>
      </c>
    </row>
    <row r="72" spans="1:6" ht="18" customHeight="1">
      <c r="A72" s="209">
        <v>53</v>
      </c>
      <c r="B72" s="536" t="s">
        <v>133</v>
      </c>
      <c r="C72" s="168">
        <v>22</v>
      </c>
      <c r="D72" s="169">
        <v>56</v>
      </c>
      <c r="E72" s="169">
        <v>691</v>
      </c>
      <c r="F72" s="170">
        <v>507</v>
      </c>
    </row>
    <row r="73" spans="1:6" ht="18" customHeight="1">
      <c r="A73" s="209">
        <v>54</v>
      </c>
      <c r="B73" s="536" t="s">
        <v>134</v>
      </c>
      <c r="C73" s="168">
        <v>33</v>
      </c>
      <c r="D73" s="169">
        <v>115</v>
      </c>
      <c r="E73" s="169">
        <v>6624</v>
      </c>
      <c r="F73" s="170">
        <v>5293</v>
      </c>
    </row>
    <row r="74" spans="1:6" ht="18" customHeight="1">
      <c r="A74" s="209">
        <v>55</v>
      </c>
      <c r="B74" s="536" t="s">
        <v>135</v>
      </c>
      <c r="C74" s="168">
        <v>39</v>
      </c>
      <c r="D74" s="169">
        <v>278</v>
      </c>
      <c r="E74" s="169">
        <v>7367</v>
      </c>
      <c r="F74" s="170">
        <v>6624</v>
      </c>
    </row>
    <row r="75" spans="1:6" ht="18" customHeight="1">
      <c r="A75" s="209">
        <v>56</v>
      </c>
      <c r="B75" s="536" t="s">
        <v>136</v>
      </c>
      <c r="C75" s="168">
        <v>12</v>
      </c>
      <c r="D75" s="169">
        <v>27</v>
      </c>
      <c r="E75" s="169">
        <v>1043</v>
      </c>
      <c r="F75" s="170">
        <v>619</v>
      </c>
    </row>
    <row r="76" spans="1:6" ht="18" customHeight="1">
      <c r="A76" s="209">
        <v>57</v>
      </c>
      <c r="B76" s="536" t="s">
        <v>137</v>
      </c>
      <c r="C76" s="168">
        <v>18</v>
      </c>
      <c r="D76" s="169">
        <v>60</v>
      </c>
      <c r="E76" s="169">
        <v>881</v>
      </c>
      <c r="F76" s="170">
        <v>711</v>
      </c>
    </row>
    <row r="77" spans="1:6" ht="18" customHeight="1">
      <c r="A77" s="209">
        <v>58</v>
      </c>
      <c r="B77" s="536" t="s">
        <v>138</v>
      </c>
      <c r="C77" s="168">
        <v>38</v>
      </c>
      <c r="D77" s="169">
        <v>131</v>
      </c>
      <c r="E77" s="169">
        <v>4022</v>
      </c>
      <c r="F77" s="170">
        <v>3263</v>
      </c>
    </row>
    <row r="78" spans="1:6" ht="18" customHeight="1">
      <c r="A78" s="209">
        <v>59</v>
      </c>
      <c r="B78" s="536" t="s">
        <v>141</v>
      </c>
      <c r="C78" s="168">
        <v>49</v>
      </c>
      <c r="D78" s="169">
        <v>250</v>
      </c>
      <c r="E78" s="169">
        <v>17385</v>
      </c>
      <c r="F78" s="170">
        <v>13945</v>
      </c>
    </row>
    <row r="79" spans="1:6" ht="18" customHeight="1">
      <c r="A79" s="209">
        <v>60</v>
      </c>
      <c r="B79" s="536" t="s">
        <v>142</v>
      </c>
      <c r="C79" s="168">
        <v>31</v>
      </c>
      <c r="D79" s="169">
        <v>58</v>
      </c>
      <c r="E79" s="169">
        <v>1434</v>
      </c>
      <c r="F79" s="170">
        <v>1290</v>
      </c>
    </row>
    <row r="80" spans="1:6" ht="18" customHeight="1">
      <c r="A80" s="209">
        <v>61</v>
      </c>
      <c r="B80" s="536" t="s">
        <v>143</v>
      </c>
      <c r="C80" s="168">
        <v>18</v>
      </c>
      <c r="D80" s="169">
        <v>52</v>
      </c>
      <c r="E80" s="169">
        <v>566</v>
      </c>
      <c r="F80" s="170">
        <v>498</v>
      </c>
    </row>
    <row r="81" spans="1:6" ht="18" customHeight="1">
      <c r="A81" s="209">
        <v>62</v>
      </c>
      <c r="B81" s="536" t="s">
        <v>144</v>
      </c>
      <c r="C81" s="168">
        <v>12</v>
      </c>
      <c r="D81" s="169">
        <v>18</v>
      </c>
      <c r="E81" s="169">
        <v>365</v>
      </c>
      <c r="F81" s="170">
        <v>356</v>
      </c>
    </row>
    <row r="82" spans="1:6" ht="18" customHeight="1">
      <c r="A82" s="209">
        <v>63</v>
      </c>
      <c r="B82" s="536" t="s">
        <v>139</v>
      </c>
      <c r="C82" s="168">
        <v>37</v>
      </c>
      <c r="D82" s="169">
        <v>88</v>
      </c>
      <c r="E82" s="169">
        <v>3681</v>
      </c>
      <c r="F82" s="170">
        <v>2643</v>
      </c>
    </row>
    <row r="83" spans="1:6" ht="18" customHeight="1">
      <c r="A83" s="209">
        <v>64</v>
      </c>
      <c r="B83" s="536" t="s">
        <v>145</v>
      </c>
      <c r="C83" s="168">
        <v>13</v>
      </c>
      <c r="D83" s="169">
        <v>26</v>
      </c>
      <c r="E83" s="169">
        <v>444</v>
      </c>
      <c r="F83" s="170">
        <v>423</v>
      </c>
    </row>
    <row r="84" spans="1:6" ht="18" customHeight="1">
      <c r="A84" s="209">
        <v>65</v>
      </c>
      <c r="B84" s="536" t="s">
        <v>146</v>
      </c>
      <c r="C84" s="168">
        <v>36</v>
      </c>
      <c r="D84" s="169">
        <v>125</v>
      </c>
      <c r="E84" s="169">
        <v>5244</v>
      </c>
      <c r="F84" s="170">
        <v>4287</v>
      </c>
    </row>
    <row r="85" spans="1:6" ht="18" customHeight="1">
      <c r="A85" s="209">
        <v>66</v>
      </c>
      <c r="B85" s="536" t="s">
        <v>148</v>
      </c>
      <c r="C85" s="168">
        <v>25</v>
      </c>
      <c r="D85" s="169">
        <v>65</v>
      </c>
      <c r="E85" s="169">
        <v>503</v>
      </c>
      <c r="F85" s="170">
        <v>477</v>
      </c>
    </row>
    <row r="86" spans="1:6" ht="18" customHeight="1">
      <c r="A86" s="209">
        <v>67</v>
      </c>
      <c r="B86" s="536" t="s">
        <v>149</v>
      </c>
      <c r="C86" s="168">
        <v>40</v>
      </c>
      <c r="D86" s="169">
        <v>116</v>
      </c>
      <c r="E86" s="169">
        <v>4099</v>
      </c>
      <c r="F86" s="170">
        <v>3606</v>
      </c>
    </row>
    <row r="87" spans="1:6" ht="18" customHeight="1">
      <c r="A87" s="209">
        <v>68</v>
      </c>
      <c r="B87" s="536" t="s">
        <v>36</v>
      </c>
      <c r="C87" s="168">
        <v>21</v>
      </c>
      <c r="D87" s="169">
        <v>38</v>
      </c>
      <c r="E87" s="169">
        <v>544</v>
      </c>
      <c r="F87" s="170">
        <v>403</v>
      </c>
    </row>
    <row r="88" spans="1:6" ht="18" customHeight="1">
      <c r="A88" s="209">
        <v>69</v>
      </c>
      <c r="B88" s="536" t="s">
        <v>46</v>
      </c>
      <c r="C88" s="168">
        <v>2</v>
      </c>
      <c r="D88" s="169">
        <v>2</v>
      </c>
      <c r="E88" s="169">
        <v>37</v>
      </c>
      <c r="F88" s="170">
        <v>24</v>
      </c>
    </row>
    <row r="89" spans="1:6" ht="18" customHeight="1">
      <c r="A89" s="209">
        <v>70</v>
      </c>
      <c r="B89" s="536" t="s">
        <v>113</v>
      </c>
      <c r="C89" s="168">
        <v>7</v>
      </c>
      <c r="D89" s="169">
        <v>17</v>
      </c>
      <c r="E89" s="169">
        <v>1729</v>
      </c>
      <c r="F89" s="170">
        <v>1561</v>
      </c>
    </row>
    <row r="90" spans="1:6" ht="18" customHeight="1">
      <c r="A90" s="209">
        <v>71</v>
      </c>
      <c r="B90" s="536" t="s">
        <v>117</v>
      </c>
      <c r="C90" s="168">
        <v>10</v>
      </c>
      <c r="D90" s="169">
        <v>43</v>
      </c>
      <c r="E90" s="169">
        <v>574</v>
      </c>
      <c r="F90" s="170">
        <v>480</v>
      </c>
    </row>
    <row r="91" spans="1:6" ht="18" customHeight="1">
      <c r="A91" s="209">
        <v>72</v>
      </c>
      <c r="B91" s="536" t="s">
        <v>45</v>
      </c>
      <c r="C91" s="168">
        <v>15</v>
      </c>
      <c r="D91" s="169">
        <v>20</v>
      </c>
      <c r="E91" s="169">
        <v>628</v>
      </c>
      <c r="F91" s="170">
        <v>610</v>
      </c>
    </row>
    <row r="92" spans="1:6" ht="18" customHeight="1">
      <c r="A92" s="209">
        <v>73</v>
      </c>
      <c r="B92" s="536" t="s">
        <v>140</v>
      </c>
      <c r="C92" s="168">
        <v>19</v>
      </c>
      <c r="D92" s="169">
        <v>55</v>
      </c>
      <c r="E92" s="169">
        <v>1979</v>
      </c>
      <c r="F92" s="170">
        <v>1393</v>
      </c>
    </row>
    <row r="93" spans="1:6" ht="18" customHeight="1">
      <c r="A93" s="209">
        <v>74</v>
      </c>
      <c r="B93" s="536" t="s">
        <v>44</v>
      </c>
      <c r="C93" s="168">
        <v>11</v>
      </c>
      <c r="D93" s="169">
        <v>31</v>
      </c>
      <c r="E93" s="169">
        <v>688</v>
      </c>
      <c r="F93" s="170">
        <v>649</v>
      </c>
    </row>
    <row r="94" spans="1:6" ht="18" customHeight="1">
      <c r="A94" s="209">
        <v>75</v>
      </c>
      <c r="B94" s="536" t="s">
        <v>40</v>
      </c>
      <c r="C94" s="168">
        <v>4</v>
      </c>
      <c r="D94" s="169">
        <v>7</v>
      </c>
      <c r="E94" s="169">
        <v>30</v>
      </c>
      <c r="F94" s="170">
        <v>28</v>
      </c>
    </row>
    <row r="95" spans="1:6" ht="18" customHeight="1">
      <c r="A95" s="209">
        <v>76</v>
      </c>
      <c r="B95" s="536" t="s">
        <v>107</v>
      </c>
      <c r="C95" s="168">
        <v>5</v>
      </c>
      <c r="D95" s="169">
        <v>15</v>
      </c>
      <c r="E95" s="169">
        <v>179</v>
      </c>
      <c r="F95" s="170">
        <v>176</v>
      </c>
    </row>
    <row r="96" spans="1:6" ht="18" customHeight="1">
      <c r="A96" s="209">
        <v>77</v>
      </c>
      <c r="B96" s="536" t="s">
        <v>147</v>
      </c>
      <c r="C96" s="168">
        <v>20</v>
      </c>
      <c r="D96" s="169">
        <v>84</v>
      </c>
      <c r="E96" s="169">
        <v>1363</v>
      </c>
      <c r="F96" s="170">
        <v>1085</v>
      </c>
    </row>
    <row r="97" spans="1:6" ht="18" customHeight="1">
      <c r="A97" s="209">
        <v>78</v>
      </c>
      <c r="B97" s="536" t="s">
        <v>112</v>
      </c>
      <c r="C97" s="168">
        <v>13</v>
      </c>
      <c r="D97" s="169">
        <v>48</v>
      </c>
      <c r="E97" s="169">
        <v>2407</v>
      </c>
      <c r="F97" s="170">
        <v>1852</v>
      </c>
    </row>
    <row r="98" spans="1:6" ht="18" customHeight="1">
      <c r="A98" s="209">
        <v>79</v>
      </c>
      <c r="B98" s="536" t="s">
        <v>120</v>
      </c>
      <c r="C98" s="168">
        <v>5</v>
      </c>
      <c r="D98" s="169">
        <v>25</v>
      </c>
      <c r="E98" s="169">
        <v>636</v>
      </c>
      <c r="F98" s="170">
        <v>431</v>
      </c>
    </row>
    <row r="99" spans="1:6" ht="18" customHeight="1">
      <c r="A99" s="209">
        <v>80</v>
      </c>
      <c r="B99" s="536" t="s">
        <v>88</v>
      </c>
      <c r="C99" s="168">
        <v>9</v>
      </c>
      <c r="D99" s="169">
        <v>29</v>
      </c>
      <c r="E99" s="169">
        <v>471</v>
      </c>
      <c r="F99" s="170">
        <v>378</v>
      </c>
    </row>
    <row r="100" spans="1:6" ht="18" customHeight="1">
      <c r="A100" s="209">
        <v>81</v>
      </c>
      <c r="B100" s="536" t="s">
        <v>58</v>
      </c>
      <c r="C100" s="168">
        <v>10</v>
      </c>
      <c r="D100" s="169">
        <v>37</v>
      </c>
      <c r="E100" s="169">
        <v>2624</v>
      </c>
      <c r="F100" s="170">
        <v>2004</v>
      </c>
    </row>
    <row r="101" spans="1:6" ht="18" customHeight="1" thickBot="1">
      <c r="A101" s="1023" t="s">
        <v>347</v>
      </c>
      <c r="B101" s="1024"/>
      <c r="C101" s="535">
        <v>10</v>
      </c>
      <c r="D101" s="171">
        <v>1881</v>
      </c>
      <c r="E101" s="171">
        <v>227302</v>
      </c>
      <c r="F101" s="172">
        <v>173948</v>
      </c>
    </row>
    <row r="102" spans="1:6" ht="20.25" customHeight="1" thickBot="1">
      <c r="A102" s="1019" t="s">
        <v>169</v>
      </c>
      <c r="B102" s="1020"/>
      <c r="C102" s="537">
        <f>SUM(C7:C46,C60:C101)</f>
        <v>2523</v>
      </c>
      <c r="D102" s="537">
        <f>SUM(D7:D46,D60:D101)</f>
        <v>15133</v>
      </c>
      <c r="E102" s="537">
        <f>SUM(E7:E46,E60:E101)</f>
        <v>898237</v>
      </c>
      <c r="F102" s="538">
        <f>SUM(F7:F46,F60:F101)</f>
        <v>708388</v>
      </c>
    </row>
    <row r="103" spans="1:6" ht="83.25" customHeight="1">
      <c r="A103" s="1017" t="s">
        <v>792</v>
      </c>
      <c r="B103" s="1018"/>
      <c r="C103" s="1018"/>
      <c r="D103" s="1018"/>
      <c r="E103" s="1018"/>
      <c r="F103" s="1018"/>
    </row>
  </sheetData>
  <mergeCells count="18">
    <mergeCell ref="A103:F103"/>
    <mergeCell ref="A102:B102"/>
    <mergeCell ref="A57:F57"/>
    <mergeCell ref="A56:F56"/>
    <mergeCell ref="A58:B59"/>
    <mergeCell ref="C58:C59"/>
    <mergeCell ref="D58:D59"/>
    <mergeCell ref="E58:E59"/>
    <mergeCell ref="F58:F59"/>
    <mergeCell ref="A101:B101"/>
    <mergeCell ref="A3:F3"/>
    <mergeCell ref="A54:B54"/>
    <mergeCell ref="E54:F54"/>
    <mergeCell ref="A5:B6"/>
    <mergeCell ref="C5:C6"/>
    <mergeCell ref="D5:D6"/>
    <mergeCell ref="E5:E6"/>
    <mergeCell ref="F5:F6"/>
  </mergeCells>
  <phoneticPr fontId="39" type="noConversion"/>
  <printOptions horizontalCentered="1"/>
  <pageMargins left="0" right="0" top="0.39370078740157483" bottom="0" header="0" footer="0"/>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view="pageBreakPreview" topLeftCell="A28" zoomScaleNormal="85" zoomScaleSheetLayoutView="100" workbookViewId="0">
      <selection activeCell="F42" sqref="F42"/>
    </sheetView>
  </sheetViews>
  <sheetFormatPr defaultColWidth="9.140625" defaultRowHeight="12.75"/>
  <cols>
    <col min="1" max="1" width="11.28515625" style="34" customWidth="1"/>
    <col min="2" max="2" width="35.5703125" style="35" customWidth="1"/>
    <col min="3" max="3" width="18.7109375" style="34" customWidth="1"/>
    <col min="4" max="4" width="25.28515625" style="34" customWidth="1"/>
    <col min="5" max="5" width="15.7109375" style="34" customWidth="1"/>
    <col min="6" max="6" width="15.140625" style="34" customWidth="1"/>
    <col min="7" max="8" width="11.5703125" style="34" bestFit="1" customWidth="1"/>
    <col min="9" max="12" width="19" style="34" customWidth="1"/>
    <col min="13" max="16384" width="9.140625" style="34"/>
  </cols>
  <sheetData>
    <row r="1" spans="1:6" s="441" customFormat="1" ht="33.75" customHeight="1">
      <c r="A1" s="1036" t="s">
        <v>353</v>
      </c>
      <c r="B1" s="1036"/>
      <c r="C1" s="539"/>
      <c r="D1" s="1031" t="s">
        <v>63</v>
      </c>
      <c r="E1" s="1031"/>
      <c r="F1" s="1031"/>
    </row>
    <row r="2" spans="1:6" s="441" customFormat="1" ht="3" customHeight="1">
      <c r="B2" s="442"/>
    </row>
    <row r="3" spans="1:6" s="441" customFormat="1" ht="15" customHeight="1">
      <c r="A3" s="1034" t="s">
        <v>413</v>
      </c>
      <c r="B3" s="1034"/>
      <c r="C3" s="1034"/>
      <c r="D3" s="1034"/>
      <c r="E3" s="1034"/>
      <c r="F3" s="1034"/>
    </row>
    <row r="4" spans="1:6" s="441" customFormat="1" ht="15" customHeight="1">
      <c r="A4" s="1035" t="s">
        <v>516</v>
      </c>
      <c r="B4" s="1035"/>
      <c r="C4" s="1035"/>
      <c r="D4" s="1035"/>
      <c r="E4" s="1035"/>
      <c r="F4" s="1035"/>
    </row>
    <row r="5" spans="1:6" ht="3" customHeight="1" thickBot="1">
      <c r="A5" s="181"/>
      <c r="B5" s="181"/>
      <c r="C5" s="181"/>
      <c r="D5" s="181"/>
      <c r="E5" s="181"/>
      <c r="F5" s="181"/>
    </row>
    <row r="6" spans="1:6" ht="66.75" customHeight="1" thickBot="1">
      <c r="A6" s="540" t="s">
        <v>756</v>
      </c>
      <c r="B6" s="540" t="s">
        <v>793</v>
      </c>
      <c r="C6" s="541" t="s">
        <v>794</v>
      </c>
      <c r="D6" s="541" t="s">
        <v>795</v>
      </c>
      <c r="E6" s="541" t="s">
        <v>796</v>
      </c>
      <c r="F6" s="541" t="s">
        <v>770</v>
      </c>
    </row>
    <row r="7" spans="1:6" ht="30" hidden="1" customHeight="1">
      <c r="A7" s="1032">
        <v>2011</v>
      </c>
      <c r="B7" s="182" t="s">
        <v>434</v>
      </c>
      <c r="C7" s="443">
        <v>125</v>
      </c>
      <c r="D7" s="444">
        <v>125</v>
      </c>
      <c r="E7" s="444">
        <v>789</v>
      </c>
      <c r="F7" s="444">
        <v>19127</v>
      </c>
    </row>
    <row r="8" spans="1:6" ht="30" hidden="1" customHeight="1">
      <c r="A8" s="1026"/>
      <c r="B8" s="211" t="s">
        <v>517</v>
      </c>
      <c r="C8" s="445">
        <v>290</v>
      </c>
      <c r="D8" s="445">
        <v>341</v>
      </c>
      <c r="E8" s="445">
        <v>3770</v>
      </c>
      <c r="F8" s="445">
        <v>196245</v>
      </c>
    </row>
    <row r="9" spans="1:6" ht="24.75" hidden="1" customHeight="1" thickBot="1">
      <c r="A9" s="1033"/>
      <c r="B9" s="210" t="s">
        <v>6</v>
      </c>
      <c r="C9" s="446">
        <f>SUM(C7:C8)</f>
        <v>415</v>
      </c>
      <c r="D9" s="446">
        <f t="shared" ref="D9:E9" si="0">SUM(D7:D8)</f>
        <v>466</v>
      </c>
      <c r="E9" s="446">
        <f t="shared" si="0"/>
        <v>4559</v>
      </c>
      <c r="F9" s="446">
        <f>SUM(F7:F8)</f>
        <v>215372</v>
      </c>
    </row>
    <row r="10" spans="1:6" ht="30" customHeight="1">
      <c r="A10" s="1025">
        <v>2012</v>
      </c>
      <c r="B10" s="182" t="s">
        <v>434</v>
      </c>
      <c r="C10" s="443">
        <v>72</v>
      </c>
      <c r="D10" s="444">
        <v>72</v>
      </c>
      <c r="E10" s="444">
        <v>1374</v>
      </c>
      <c r="F10" s="444">
        <v>14845</v>
      </c>
    </row>
    <row r="11" spans="1:6" ht="30" customHeight="1">
      <c r="A11" s="1026"/>
      <c r="B11" s="211" t="s">
        <v>435</v>
      </c>
      <c r="C11" s="445">
        <v>178</v>
      </c>
      <c r="D11" s="445">
        <v>178</v>
      </c>
      <c r="E11" s="445">
        <v>1458</v>
      </c>
      <c r="F11" s="445">
        <v>75312</v>
      </c>
    </row>
    <row r="12" spans="1:6" ht="21" customHeight="1" thickBot="1">
      <c r="A12" s="1027"/>
      <c r="B12" s="210" t="s">
        <v>6</v>
      </c>
      <c r="C12" s="446">
        <f>SUM(C10:C11)</f>
        <v>250</v>
      </c>
      <c r="D12" s="446">
        <f t="shared" ref="D12:F12" si="1">SUM(D10:D11)</f>
        <v>250</v>
      </c>
      <c r="E12" s="446">
        <f t="shared" si="1"/>
        <v>2832</v>
      </c>
      <c r="F12" s="446">
        <f t="shared" si="1"/>
        <v>90157</v>
      </c>
    </row>
    <row r="13" spans="1:6" ht="30" customHeight="1">
      <c r="A13" s="1025">
        <v>2013</v>
      </c>
      <c r="B13" s="182" t="s">
        <v>434</v>
      </c>
      <c r="C13" s="443">
        <v>139</v>
      </c>
      <c r="D13" s="444">
        <v>139</v>
      </c>
      <c r="E13" s="444">
        <v>5858</v>
      </c>
      <c r="F13" s="444">
        <v>77941</v>
      </c>
    </row>
    <row r="14" spans="1:6" ht="30" customHeight="1">
      <c r="A14" s="1026"/>
      <c r="B14" s="211" t="s">
        <v>435</v>
      </c>
      <c r="C14" s="445">
        <v>490</v>
      </c>
      <c r="D14" s="445">
        <v>736</v>
      </c>
      <c r="E14" s="445">
        <v>5436</v>
      </c>
      <c r="F14" s="445">
        <v>430885</v>
      </c>
    </row>
    <row r="15" spans="1:6" ht="21.75" customHeight="1" thickBot="1">
      <c r="A15" s="1027"/>
      <c r="B15" s="210" t="s">
        <v>6</v>
      </c>
      <c r="C15" s="446">
        <f>SUM(C13:C14)</f>
        <v>629</v>
      </c>
      <c r="D15" s="446">
        <f t="shared" ref="D15:F15" si="2">SUM(D13:D14)</f>
        <v>875</v>
      </c>
      <c r="E15" s="446">
        <f t="shared" si="2"/>
        <v>11294</v>
      </c>
      <c r="F15" s="446">
        <f t="shared" si="2"/>
        <v>508826</v>
      </c>
    </row>
    <row r="16" spans="1:6" ht="30" customHeight="1">
      <c r="A16" s="1025">
        <v>2014</v>
      </c>
      <c r="B16" s="182" t="s">
        <v>434</v>
      </c>
      <c r="C16" s="443">
        <v>138</v>
      </c>
      <c r="D16" s="444">
        <v>138</v>
      </c>
      <c r="E16" s="444">
        <v>1207</v>
      </c>
      <c r="F16" s="444">
        <v>36373</v>
      </c>
    </row>
    <row r="17" spans="1:6" ht="30" customHeight="1">
      <c r="A17" s="1026"/>
      <c r="B17" s="211" t="s">
        <v>435</v>
      </c>
      <c r="C17" s="445">
        <v>335</v>
      </c>
      <c r="D17" s="445">
        <v>498</v>
      </c>
      <c r="E17" s="445">
        <v>5821</v>
      </c>
      <c r="F17" s="445">
        <v>266965</v>
      </c>
    </row>
    <row r="18" spans="1:6" ht="23.25" customHeight="1" thickBot="1">
      <c r="A18" s="1027"/>
      <c r="B18" s="210" t="s">
        <v>6</v>
      </c>
      <c r="C18" s="446">
        <f>SUM(C16:C17)</f>
        <v>473</v>
      </c>
      <c r="D18" s="446">
        <f t="shared" ref="D18:F18" si="3">SUM(D16:D17)</f>
        <v>636</v>
      </c>
      <c r="E18" s="446">
        <f t="shared" si="3"/>
        <v>7028</v>
      </c>
      <c r="F18" s="446">
        <f t="shared" si="3"/>
        <v>303338</v>
      </c>
    </row>
    <row r="19" spans="1:6" ht="30" customHeight="1">
      <c r="A19" s="1025">
        <v>2015</v>
      </c>
      <c r="B19" s="182" t="s">
        <v>434</v>
      </c>
      <c r="C19" s="443">
        <v>139</v>
      </c>
      <c r="D19" s="444">
        <v>187</v>
      </c>
      <c r="E19" s="444">
        <v>4206</v>
      </c>
      <c r="F19" s="444">
        <v>122775</v>
      </c>
    </row>
    <row r="20" spans="1:6" ht="30" customHeight="1">
      <c r="A20" s="1026"/>
      <c r="B20" s="211" t="s">
        <v>435</v>
      </c>
      <c r="C20" s="445">
        <v>746</v>
      </c>
      <c r="D20" s="445">
        <v>746</v>
      </c>
      <c r="E20" s="445">
        <v>6417</v>
      </c>
      <c r="F20" s="445">
        <v>244895</v>
      </c>
    </row>
    <row r="21" spans="1:6" ht="24" customHeight="1" thickBot="1">
      <c r="A21" s="1027"/>
      <c r="B21" s="210" t="s">
        <v>6</v>
      </c>
      <c r="C21" s="446">
        <f>SUM(C19:C20)</f>
        <v>885</v>
      </c>
      <c r="D21" s="446">
        <f t="shared" ref="D21:F21" si="4">SUM(D19:D20)</f>
        <v>933</v>
      </c>
      <c r="E21" s="446">
        <f t="shared" si="4"/>
        <v>10623</v>
      </c>
      <c r="F21" s="446">
        <f t="shared" si="4"/>
        <v>367670</v>
      </c>
    </row>
    <row r="22" spans="1:6" ht="30" customHeight="1">
      <c r="A22" s="1025">
        <v>2016</v>
      </c>
      <c r="B22" s="182" t="s">
        <v>434</v>
      </c>
      <c r="C22" s="443">
        <v>83</v>
      </c>
      <c r="D22" s="444">
        <v>83</v>
      </c>
      <c r="E22" s="444">
        <v>445</v>
      </c>
      <c r="F22" s="444">
        <v>24420</v>
      </c>
    </row>
    <row r="23" spans="1:6" ht="30" customHeight="1">
      <c r="A23" s="1026"/>
      <c r="B23" s="211" t="s">
        <v>435</v>
      </c>
      <c r="C23" s="445">
        <v>2672</v>
      </c>
      <c r="D23" s="445">
        <v>2699</v>
      </c>
      <c r="E23" s="445">
        <v>6345</v>
      </c>
      <c r="F23" s="445">
        <v>376707</v>
      </c>
    </row>
    <row r="24" spans="1:6" ht="20.25" customHeight="1" thickBot="1">
      <c r="A24" s="1027"/>
      <c r="B24" s="210" t="s">
        <v>6</v>
      </c>
      <c r="C24" s="446">
        <f>SUM(C22:C23)</f>
        <v>2755</v>
      </c>
      <c r="D24" s="446">
        <f t="shared" ref="D24:F24" si="5">SUM(D22:D23)</f>
        <v>2782</v>
      </c>
      <c r="E24" s="446">
        <f t="shared" si="5"/>
        <v>6790</v>
      </c>
      <c r="F24" s="446">
        <f t="shared" si="5"/>
        <v>401127</v>
      </c>
    </row>
    <row r="25" spans="1:6" ht="30" customHeight="1">
      <c r="A25" s="1025">
        <v>2017</v>
      </c>
      <c r="B25" s="182" t="s">
        <v>434</v>
      </c>
      <c r="C25" s="443">
        <v>135</v>
      </c>
      <c r="D25" s="443">
        <v>135</v>
      </c>
      <c r="E25" s="443">
        <v>4104</v>
      </c>
      <c r="F25" s="443">
        <v>91624</v>
      </c>
    </row>
    <row r="26" spans="1:6" ht="30" customHeight="1">
      <c r="A26" s="1026"/>
      <c r="B26" s="211" t="s">
        <v>435</v>
      </c>
      <c r="C26" s="445">
        <v>3441</v>
      </c>
      <c r="D26" s="445">
        <v>3491</v>
      </c>
      <c r="E26" s="445">
        <v>9019</v>
      </c>
      <c r="F26" s="445">
        <v>402874</v>
      </c>
    </row>
    <row r="27" spans="1:6" ht="30" customHeight="1" thickBot="1">
      <c r="A27" s="1027"/>
      <c r="B27" s="210" t="s">
        <v>6</v>
      </c>
      <c r="C27" s="446">
        <f>SUM(C25:C26)</f>
        <v>3576</v>
      </c>
      <c r="D27" s="446">
        <f t="shared" ref="D27:F27" si="6">SUM(D25:D26)</f>
        <v>3626</v>
      </c>
      <c r="E27" s="446">
        <f t="shared" si="6"/>
        <v>13123</v>
      </c>
      <c r="F27" s="446">
        <f t="shared" si="6"/>
        <v>494498</v>
      </c>
    </row>
    <row r="28" spans="1:6" ht="30" customHeight="1">
      <c r="A28" s="1025">
        <v>2018</v>
      </c>
      <c r="B28" s="182" t="s">
        <v>434</v>
      </c>
      <c r="C28" s="443">
        <v>119</v>
      </c>
      <c r="D28" s="443">
        <v>119</v>
      </c>
      <c r="E28" s="443">
        <v>580</v>
      </c>
      <c r="F28" s="443">
        <v>29549</v>
      </c>
    </row>
    <row r="29" spans="1:6" ht="30" customHeight="1">
      <c r="A29" s="1026"/>
      <c r="B29" s="211" t="s">
        <v>435</v>
      </c>
      <c r="C29" s="445">
        <v>1387</v>
      </c>
      <c r="D29" s="445">
        <v>1555</v>
      </c>
      <c r="E29" s="445">
        <v>6069</v>
      </c>
      <c r="F29" s="445">
        <v>401613</v>
      </c>
    </row>
    <row r="30" spans="1:6" ht="23.25" customHeight="1" thickBot="1">
      <c r="A30" s="1027"/>
      <c r="B30" s="210" t="s">
        <v>6</v>
      </c>
      <c r="C30" s="446">
        <f>SUM(C28:C29)</f>
        <v>1506</v>
      </c>
      <c r="D30" s="446">
        <f t="shared" ref="D30:F30" si="7">SUM(D28:D29)</f>
        <v>1674</v>
      </c>
      <c r="E30" s="446">
        <f t="shared" si="7"/>
        <v>6649</v>
      </c>
      <c r="F30" s="446">
        <f t="shared" si="7"/>
        <v>431162</v>
      </c>
    </row>
    <row r="31" spans="1:6" ht="29.25" customHeight="1">
      <c r="A31" s="1025">
        <v>2019</v>
      </c>
      <c r="B31" s="182" t="s">
        <v>434</v>
      </c>
      <c r="C31" s="443">
        <v>137</v>
      </c>
      <c r="D31" s="443">
        <v>137</v>
      </c>
      <c r="E31" s="443">
        <v>775</v>
      </c>
      <c r="F31" s="443">
        <v>79176</v>
      </c>
    </row>
    <row r="32" spans="1:6" ht="30" customHeight="1">
      <c r="A32" s="1026"/>
      <c r="B32" s="211" t="s">
        <v>435</v>
      </c>
      <c r="C32" s="445">
        <v>1103</v>
      </c>
      <c r="D32" s="445">
        <v>1222</v>
      </c>
      <c r="E32" s="445">
        <v>13553</v>
      </c>
      <c r="F32" s="445">
        <v>533859</v>
      </c>
    </row>
    <row r="33" spans="1:12" ht="23.25" customHeight="1" thickBot="1">
      <c r="A33" s="1027"/>
      <c r="B33" s="210" t="s">
        <v>6</v>
      </c>
      <c r="C33" s="446">
        <f>SUM(C31:C32)</f>
        <v>1240</v>
      </c>
      <c r="D33" s="446">
        <f t="shared" ref="D33:F33" si="8">SUM(D31:D32)</f>
        <v>1359</v>
      </c>
      <c r="E33" s="446">
        <f t="shared" si="8"/>
        <v>14328</v>
      </c>
      <c r="F33" s="446">
        <f t="shared" si="8"/>
        <v>613035</v>
      </c>
    </row>
    <row r="34" spans="1:12" ht="30" customHeight="1">
      <c r="A34" s="1025">
        <v>2020</v>
      </c>
      <c r="B34" s="182" t="s">
        <v>434</v>
      </c>
      <c r="C34" s="443">
        <v>161</v>
      </c>
      <c r="D34" s="443">
        <v>161</v>
      </c>
      <c r="E34" s="443">
        <v>3918</v>
      </c>
      <c r="F34" s="443">
        <v>109003</v>
      </c>
    </row>
    <row r="35" spans="1:12" ht="30" customHeight="1">
      <c r="A35" s="1026"/>
      <c r="B35" s="211" t="s">
        <v>435</v>
      </c>
      <c r="C35" s="445">
        <v>821</v>
      </c>
      <c r="D35" s="445">
        <v>988</v>
      </c>
      <c r="E35" s="445">
        <v>4102</v>
      </c>
      <c r="F35" s="445">
        <v>368879</v>
      </c>
    </row>
    <row r="36" spans="1:12" ht="24" customHeight="1" thickBot="1">
      <c r="A36" s="1027"/>
      <c r="B36" s="210" t="s">
        <v>6</v>
      </c>
      <c r="C36" s="446">
        <f>SUM(C34:C35)</f>
        <v>982</v>
      </c>
      <c r="D36" s="446">
        <f t="shared" ref="D36:F36" si="9">SUM(D34:D35)</f>
        <v>1149</v>
      </c>
      <c r="E36" s="446">
        <f t="shared" si="9"/>
        <v>8020</v>
      </c>
      <c r="F36" s="446">
        <f t="shared" si="9"/>
        <v>477882</v>
      </c>
    </row>
    <row r="37" spans="1:12" ht="30" customHeight="1">
      <c r="A37" s="1025">
        <v>2021</v>
      </c>
      <c r="B37" s="182" t="s">
        <v>434</v>
      </c>
      <c r="C37" s="443">
        <v>158</v>
      </c>
      <c r="D37" s="443">
        <v>158</v>
      </c>
      <c r="E37" s="443">
        <v>5006</v>
      </c>
      <c r="F37" s="443">
        <v>112732</v>
      </c>
    </row>
    <row r="38" spans="1:12" ht="30" customHeight="1">
      <c r="A38" s="1026"/>
      <c r="B38" s="211" t="s">
        <v>435</v>
      </c>
      <c r="C38" s="445">
        <v>1306</v>
      </c>
      <c r="D38" s="445">
        <v>1614</v>
      </c>
      <c r="E38" s="445">
        <v>14649</v>
      </c>
      <c r="F38" s="445">
        <v>702520</v>
      </c>
    </row>
    <row r="39" spans="1:12" ht="23.25" customHeight="1" thickBot="1">
      <c r="A39" s="1027"/>
      <c r="B39" s="210" t="s">
        <v>6</v>
      </c>
      <c r="C39" s="446">
        <f>SUM(C37:C38)</f>
        <v>1464</v>
      </c>
      <c r="D39" s="446">
        <f t="shared" ref="D39:F39" si="10">SUM(D37:D38)</f>
        <v>1772</v>
      </c>
      <c r="E39" s="446">
        <f t="shared" si="10"/>
        <v>19655</v>
      </c>
      <c r="F39" s="446">
        <f t="shared" si="10"/>
        <v>815252</v>
      </c>
    </row>
    <row r="40" spans="1:12" s="15" customFormat="1" ht="30" customHeight="1">
      <c r="A40" s="1025">
        <v>2022</v>
      </c>
      <c r="B40" s="182" t="s">
        <v>434</v>
      </c>
      <c r="C40" s="443">
        <v>184</v>
      </c>
      <c r="D40" s="443">
        <v>184</v>
      </c>
      <c r="E40" s="443">
        <v>1191</v>
      </c>
      <c r="F40" s="443">
        <v>83219</v>
      </c>
      <c r="G40" s="47"/>
      <c r="H40" s="47"/>
      <c r="I40" s="47"/>
      <c r="J40" s="47"/>
      <c r="K40" s="47"/>
      <c r="L40" s="47"/>
    </row>
    <row r="41" spans="1:12" ht="30" customHeight="1">
      <c r="A41" s="1026"/>
      <c r="B41" s="211" t="s">
        <v>435</v>
      </c>
      <c r="C41" s="445">
        <v>927</v>
      </c>
      <c r="D41" s="445">
        <v>927</v>
      </c>
      <c r="E41" s="445">
        <v>5049</v>
      </c>
      <c r="F41" s="445">
        <v>272415</v>
      </c>
    </row>
    <row r="42" spans="1:12" ht="30" customHeight="1" thickBot="1">
      <c r="A42" s="1027"/>
      <c r="B42" s="210" t="s">
        <v>6</v>
      </c>
      <c r="C42" s="446">
        <f>SUM(C40:C41)</f>
        <v>1111</v>
      </c>
      <c r="D42" s="446">
        <f t="shared" ref="D42:F42" si="11">SUM(D40:D41)</f>
        <v>1111</v>
      </c>
      <c r="E42" s="446">
        <f t="shared" si="11"/>
        <v>6240</v>
      </c>
      <c r="F42" s="446">
        <f t="shared" si="11"/>
        <v>355634</v>
      </c>
    </row>
    <row r="43" spans="1:12">
      <c r="A43" s="1029" t="s">
        <v>1159</v>
      </c>
      <c r="B43" s="1029"/>
      <c r="C43" s="1029"/>
      <c r="D43" s="1029"/>
      <c r="E43" s="1029"/>
      <c r="F43" s="1029"/>
    </row>
    <row r="44" spans="1:12" ht="58.5" customHeight="1">
      <c r="A44" s="1030"/>
      <c r="B44" s="1030"/>
      <c r="C44" s="1030"/>
      <c r="D44" s="1030"/>
      <c r="E44" s="1030"/>
      <c r="F44" s="1030"/>
    </row>
    <row r="47" spans="1:12" ht="34.5" customHeight="1"/>
    <row r="53" spans="1:6" ht="14.25">
      <c r="A53" s="1028"/>
      <c r="B53" s="1028"/>
      <c r="C53" s="1028"/>
      <c r="D53" s="1028"/>
      <c r="E53" s="1028"/>
      <c r="F53" s="1028"/>
    </row>
  </sheetData>
  <mergeCells count="18">
    <mergeCell ref="D1:F1"/>
    <mergeCell ref="A7:A9"/>
    <mergeCell ref="A3:F3"/>
    <mergeCell ref="A4:F4"/>
    <mergeCell ref="A1:B1"/>
    <mergeCell ref="A34:A36"/>
    <mergeCell ref="A53:F53"/>
    <mergeCell ref="A10:A12"/>
    <mergeCell ref="A13:A15"/>
    <mergeCell ref="A16:A18"/>
    <mergeCell ref="A19:A21"/>
    <mergeCell ref="A25:A27"/>
    <mergeCell ref="A22:A24"/>
    <mergeCell ref="A28:A30"/>
    <mergeCell ref="A31:A33"/>
    <mergeCell ref="A43:F44"/>
    <mergeCell ref="A37:A39"/>
    <mergeCell ref="A40:A42"/>
  </mergeCells>
  <phoneticPr fontId="39" type="noConversion"/>
  <printOptions horizontalCentered="1"/>
  <pageMargins left="0.11811023622047245" right="0.31496062992125984" top="0.55118110236220474" bottom="0.35433070866141736" header="0.31496062992125984" footer="0.31496062992125984"/>
  <pageSetup paperSize="9" scale="67" orientation="portrait" r:id="rId1"/>
  <headerFooter alignWithMargins="0"/>
  <rowBreaks count="1" manualBreakCount="1">
    <brk id="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opLeftCell="A4" zoomScale="90" workbookViewId="0">
      <selection activeCell="A2" sqref="A2:F3"/>
    </sheetView>
  </sheetViews>
  <sheetFormatPr defaultColWidth="9.140625" defaultRowHeight="15"/>
  <cols>
    <col min="1" max="1" width="31.140625" style="36" customWidth="1"/>
    <col min="2" max="2" width="16.7109375" style="36" customWidth="1"/>
    <col min="3" max="8" width="13.7109375" style="36" customWidth="1"/>
    <col min="9" max="9" width="6.7109375" style="36" customWidth="1"/>
    <col min="10" max="10" width="6.7109375" style="25" customWidth="1"/>
    <col min="11" max="16384" width="9.140625" style="36"/>
  </cols>
  <sheetData>
    <row r="1" spans="1:10" ht="48" customHeight="1" thickBot="1">
      <c r="A1" s="982" t="s">
        <v>377</v>
      </c>
      <c r="B1" s="982"/>
      <c r="C1" s="982"/>
      <c r="D1" s="982"/>
      <c r="E1" s="982"/>
      <c r="F1" s="982"/>
      <c r="G1" s="982"/>
      <c r="H1" s="982"/>
      <c r="J1" s="75"/>
    </row>
    <row r="2" spans="1:10" ht="46.5" customHeight="1" thickBot="1">
      <c r="A2" s="1048" t="s">
        <v>155</v>
      </c>
      <c r="B2" s="1048" t="s">
        <v>156</v>
      </c>
      <c r="C2" s="1037" t="s">
        <v>157</v>
      </c>
      <c r="D2" s="1038"/>
      <c r="E2" s="1037" t="s">
        <v>348</v>
      </c>
      <c r="F2" s="1038"/>
      <c r="G2" s="1037" t="s">
        <v>158</v>
      </c>
      <c r="H2" s="1039"/>
      <c r="I2" s="37"/>
      <c r="J2" s="1046" t="s">
        <v>354</v>
      </c>
    </row>
    <row r="3" spans="1:10" ht="27" customHeight="1" thickBot="1">
      <c r="A3" s="1049"/>
      <c r="B3" s="1049"/>
      <c r="C3" s="133">
        <v>2011</v>
      </c>
      <c r="D3" s="133">
        <v>2012</v>
      </c>
      <c r="E3" s="133">
        <v>2011</v>
      </c>
      <c r="F3" s="133">
        <v>2012</v>
      </c>
      <c r="G3" s="133">
        <v>2011</v>
      </c>
      <c r="H3" s="133">
        <v>2012</v>
      </c>
      <c r="I3" s="38"/>
      <c r="J3" s="1046"/>
    </row>
    <row r="4" spans="1:10" ht="27" customHeight="1">
      <c r="A4" s="1043" t="s">
        <v>18</v>
      </c>
      <c r="B4" s="119" t="s">
        <v>7</v>
      </c>
      <c r="C4" s="134">
        <v>59</v>
      </c>
      <c r="D4" s="139">
        <v>32</v>
      </c>
      <c r="E4" s="134">
        <v>693</v>
      </c>
      <c r="F4" s="139">
        <v>106</v>
      </c>
      <c r="G4" s="134">
        <v>23162</v>
      </c>
      <c r="H4" s="139">
        <v>1047</v>
      </c>
      <c r="J4" s="1046"/>
    </row>
    <row r="5" spans="1:10" ht="27" customHeight="1">
      <c r="A5" s="1044"/>
      <c r="B5" s="120" t="s">
        <v>19</v>
      </c>
      <c r="C5" s="135">
        <v>14</v>
      </c>
      <c r="D5" s="140">
        <v>9</v>
      </c>
      <c r="E5" s="135">
        <v>39</v>
      </c>
      <c r="F5" s="140">
        <v>99</v>
      </c>
      <c r="G5" s="135">
        <v>2141</v>
      </c>
      <c r="H5" s="140">
        <v>17295</v>
      </c>
      <c r="I5" s="39"/>
      <c r="J5" s="1046"/>
    </row>
    <row r="6" spans="1:10" ht="27" customHeight="1" thickBot="1">
      <c r="A6" s="1045"/>
      <c r="B6" s="121" t="s">
        <v>8</v>
      </c>
      <c r="C6" s="136" t="e">
        <f>#N/A</f>
        <v>#N/A</v>
      </c>
      <c r="D6" s="141" t="e">
        <f>#N/A</f>
        <v>#N/A</v>
      </c>
      <c r="E6" s="136" t="e">
        <f>#N/A</f>
        <v>#N/A</v>
      </c>
      <c r="F6" s="141" t="e">
        <f>#N/A</f>
        <v>#N/A</v>
      </c>
      <c r="G6" s="136" t="e">
        <f>#N/A</f>
        <v>#N/A</v>
      </c>
      <c r="H6" s="141" t="e">
        <f>#N/A</f>
        <v>#N/A</v>
      </c>
      <c r="I6" s="37"/>
      <c r="J6" s="1046"/>
    </row>
    <row r="7" spans="1:10" ht="27" customHeight="1">
      <c r="A7" s="1043" t="s">
        <v>20</v>
      </c>
      <c r="B7" s="119" t="s">
        <v>7</v>
      </c>
      <c r="C7" s="137">
        <v>0</v>
      </c>
      <c r="D7" s="142">
        <v>0</v>
      </c>
      <c r="E7" s="134">
        <v>0</v>
      </c>
      <c r="F7" s="139">
        <v>0</v>
      </c>
      <c r="G7" s="134">
        <v>0</v>
      </c>
      <c r="H7" s="139">
        <v>0</v>
      </c>
      <c r="I7" s="39"/>
      <c r="J7" s="1046"/>
    </row>
    <row r="8" spans="1:10" ht="27" customHeight="1">
      <c r="A8" s="1044"/>
      <c r="B8" s="120" t="s">
        <v>19</v>
      </c>
      <c r="C8" s="135">
        <v>4</v>
      </c>
      <c r="D8" s="140">
        <v>4</v>
      </c>
      <c r="E8" s="135">
        <v>4</v>
      </c>
      <c r="F8" s="140">
        <v>34</v>
      </c>
      <c r="G8" s="135">
        <v>387</v>
      </c>
      <c r="H8" s="140">
        <v>365</v>
      </c>
      <c r="I8" s="39"/>
      <c r="J8" s="1046"/>
    </row>
    <row r="9" spans="1:10" ht="27" customHeight="1" thickBot="1">
      <c r="A9" s="1045"/>
      <c r="B9" s="121" t="s">
        <v>8</v>
      </c>
      <c r="C9" s="136" t="e">
        <f>#N/A</f>
        <v>#N/A</v>
      </c>
      <c r="D9" s="141" t="e">
        <f>#N/A</f>
        <v>#N/A</v>
      </c>
      <c r="E9" s="136" t="e">
        <f>#N/A</f>
        <v>#N/A</v>
      </c>
      <c r="F9" s="141" t="e">
        <f>#N/A</f>
        <v>#N/A</v>
      </c>
      <c r="G9" s="136" t="e">
        <f>#N/A</f>
        <v>#N/A</v>
      </c>
      <c r="H9" s="141" t="e">
        <f>#N/A</f>
        <v>#N/A</v>
      </c>
      <c r="I9" s="37"/>
      <c r="J9" s="1046"/>
    </row>
    <row r="10" spans="1:10" ht="27" customHeight="1">
      <c r="A10" s="1043" t="s">
        <v>21</v>
      </c>
      <c r="B10" s="119" t="s">
        <v>7</v>
      </c>
      <c r="C10" s="134">
        <v>59</v>
      </c>
      <c r="D10" s="139">
        <v>18</v>
      </c>
      <c r="E10" s="134">
        <v>116</v>
      </c>
      <c r="F10" s="139">
        <v>64</v>
      </c>
      <c r="G10" s="134">
        <v>1531</v>
      </c>
      <c r="H10" s="139">
        <v>823</v>
      </c>
      <c r="I10" s="39"/>
      <c r="J10" s="1046"/>
    </row>
    <row r="11" spans="1:10" ht="27" customHeight="1">
      <c r="A11" s="1044"/>
      <c r="B11" s="120" t="s">
        <v>19</v>
      </c>
      <c r="C11" s="135">
        <v>0</v>
      </c>
      <c r="D11" s="140">
        <v>4</v>
      </c>
      <c r="E11" s="135">
        <v>0</v>
      </c>
      <c r="F11" s="140">
        <v>5</v>
      </c>
      <c r="G11" s="135">
        <v>0</v>
      </c>
      <c r="H11" s="140">
        <v>605</v>
      </c>
      <c r="I11" s="39"/>
      <c r="J11" s="48"/>
    </row>
    <row r="12" spans="1:10" ht="27" customHeight="1" thickBot="1">
      <c r="A12" s="1045"/>
      <c r="B12" s="121" t="s">
        <v>8</v>
      </c>
      <c r="C12" s="136" t="e">
        <f>#N/A</f>
        <v>#N/A</v>
      </c>
      <c r="D12" s="141" t="e">
        <f>#N/A</f>
        <v>#N/A</v>
      </c>
      <c r="E12" s="136" t="e">
        <f>#N/A</f>
        <v>#N/A</v>
      </c>
      <c r="F12" s="141" t="e">
        <f>#N/A</f>
        <v>#N/A</v>
      </c>
      <c r="G12" s="136" t="e">
        <f>#N/A</f>
        <v>#N/A</v>
      </c>
      <c r="H12" s="141" t="e">
        <f>#N/A</f>
        <v>#N/A</v>
      </c>
      <c r="I12" s="37"/>
      <c r="J12" s="48"/>
    </row>
    <row r="13" spans="1:10" ht="27" customHeight="1">
      <c r="A13" s="1043" t="s">
        <v>22</v>
      </c>
      <c r="B13" s="119" t="s">
        <v>7</v>
      </c>
      <c r="C13" s="134">
        <v>0</v>
      </c>
      <c r="D13" s="139">
        <v>0</v>
      </c>
      <c r="E13" s="134">
        <v>0</v>
      </c>
      <c r="F13" s="139">
        <v>0</v>
      </c>
      <c r="G13" s="134">
        <v>0</v>
      </c>
      <c r="H13" s="139">
        <v>0</v>
      </c>
      <c r="I13" s="39"/>
      <c r="J13" s="48"/>
    </row>
    <row r="14" spans="1:10" ht="27" customHeight="1">
      <c r="A14" s="1044"/>
      <c r="B14" s="120" t="s">
        <v>19</v>
      </c>
      <c r="C14" s="135">
        <v>0</v>
      </c>
      <c r="D14" s="140">
        <v>0</v>
      </c>
      <c r="E14" s="135">
        <v>0</v>
      </c>
      <c r="F14" s="140">
        <v>0</v>
      </c>
      <c r="G14" s="135">
        <v>0</v>
      </c>
      <c r="H14" s="140">
        <v>0</v>
      </c>
      <c r="J14" s="1047" t="s">
        <v>63</v>
      </c>
    </row>
    <row r="15" spans="1:10" ht="27" customHeight="1" thickBot="1">
      <c r="A15" s="1045"/>
      <c r="B15" s="121" t="s">
        <v>8</v>
      </c>
      <c r="C15" s="136">
        <v>0</v>
      </c>
      <c r="D15" s="141">
        <v>0</v>
      </c>
      <c r="E15" s="136">
        <v>0</v>
      </c>
      <c r="F15" s="141">
        <v>0</v>
      </c>
      <c r="G15" s="136">
        <v>0</v>
      </c>
      <c r="H15" s="141">
        <v>0</v>
      </c>
      <c r="I15" s="39"/>
      <c r="J15" s="1047"/>
    </row>
    <row r="16" spans="1:10" ht="27" customHeight="1">
      <c r="A16" s="1040" t="s">
        <v>23</v>
      </c>
      <c r="B16" s="122" t="s">
        <v>7</v>
      </c>
      <c r="C16" s="138" t="e">
        <f>#N/A</f>
        <v>#N/A</v>
      </c>
      <c r="D16" s="138" t="e">
        <f>#N/A</f>
        <v>#N/A</v>
      </c>
      <c r="E16" s="127" t="e">
        <f>#N/A</f>
        <v>#N/A</v>
      </c>
      <c r="F16" s="127" t="e">
        <f>#N/A</f>
        <v>#N/A</v>
      </c>
      <c r="G16" s="127" t="e">
        <f>#N/A</f>
        <v>#N/A</v>
      </c>
      <c r="H16" s="127" t="e">
        <f>#N/A</f>
        <v>#N/A</v>
      </c>
      <c r="I16" s="39"/>
      <c r="J16" s="1047"/>
    </row>
    <row r="17" spans="1:10" ht="27" customHeight="1">
      <c r="A17" s="1041"/>
      <c r="B17" s="123" t="s">
        <v>19</v>
      </c>
      <c r="C17" s="128" t="e">
        <f>#N/A</f>
        <v>#N/A</v>
      </c>
      <c r="D17" s="128" t="e">
        <f>#N/A</f>
        <v>#N/A</v>
      </c>
      <c r="E17" s="128" t="e">
        <f>#N/A</f>
        <v>#N/A</v>
      </c>
      <c r="F17" s="128" t="e">
        <f>#N/A</f>
        <v>#N/A</v>
      </c>
      <c r="G17" s="128" t="e">
        <f>#N/A</f>
        <v>#N/A</v>
      </c>
      <c r="H17" s="128" t="e">
        <f>#N/A</f>
        <v>#N/A</v>
      </c>
      <c r="I17" s="39"/>
      <c r="J17" s="1047"/>
    </row>
    <row r="18" spans="1:10" ht="27" customHeight="1" thickBot="1">
      <c r="A18" s="1042"/>
      <c r="B18" s="124" t="s">
        <v>8</v>
      </c>
      <c r="C18" s="129" t="e">
        <f>#N/A</f>
        <v>#N/A</v>
      </c>
      <c r="D18" s="129" t="e">
        <f>SUM(D6,D9,D12,D15)</f>
        <v>#N/A</v>
      </c>
      <c r="E18" s="129" t="e">
        <f>#N/A</f>
        <v>#N/A</v>
      </c>
      <c r="F18" s="129" t="e">
        <f>SUM(F6,F9,F12,F15)</f>
        <v>#N/A</v>
      </c>
      <c r="G18" s="129" t="e">
        <f>SUM(G6,G9,G12,G15)</f>
        <v>#N/A</v>
      </c>
      <c r="H18" s="129" t="e">
        <f>SUM(H6,H9,H12,H15)</f>
        <v>#N/A</v>
      </c>
      <c r="I18" s="37"/>
      <c r="J18" s="1047"/>
    </row>
    <row r="19" spans="1:10">
      <c r="J19" s="1047"/>
    </row>
  </sheetData>
  <mergeCells count="13">
    <mergeCell ref="J2:J10"/>
    <mergeCell ref="J14:J19"/>
    <mergeCell ref="A10:A12"/>
    <mergeCell ref="A13:A15"/>
    <mergeCell ref="A2:A3"/>
    <mergeCell ref="B2:B3"/>
    <mergeCell ref="A1:H1"/>
    <mergeCell ref="C2:D2"/>
    <mergeCell ref="E2:F2"/>
    <mergeCell ref="G2:H2"/>
    <mergeCell ref="A16:A18"/>
    <mergeCell ref="A4:A6"/>
    <mergeCell ref="A7:A9"/>
  </mergeCells>
  <phoneticPr fontId="39" type="noConversion"/>
  <printOptions horizontalCentered="1" verticalCentered="1"/>
  <pageMargins left="0" right="0" top="0" bottom="0"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view="pageBreakPreview" zoomScale="60" zoomScaleNormal="90" workbookViewId="0">
      <selection activeCell="T15" sqref="T15"/>
    </sheetView>
  </sheetViews>
  <sheetFormatPr defaultColWidth="9.140625" defaultRowHeight="15"/>
  <cols>
    <col min="1" max="1" width="35.28515625" style="36" customWidth="1"/>
    <col min="2" max="2" width="21.28515625" style="36" customWidth="1"/>
    <col min="3" max="3" width="11.140625" style="36" customWidth="1"/>
    <col min="4" max="4" width="10.140625" style="36" customWidth="1"/>
    <col min="5" max="8" width="10.7109375" style="36" customWidth="1"/>
    <col min="9" max="16384" width="9.140625" style="36"/>
  </cols>
  <sheetData>
    <row r="1" spans="1:8" ht="37.5" customHeight="1">
      <c r="A1" s="813" t="s">
        <v>353</v>
      </c>
      <c r="B1" s="813"/>
      <c r="C1" s="813"/>
      <c r="D1" s="961" t="s">
        <v>63</v>
      </c>
      <c r="E1" s="961"/>
      <c r="F1" s="961"/>
      <c r="G1" s="961"/>
      <c r="H1" s="961"/>
    </row>
    <row r="2" spans="1:8" ht="8.25" customHeight="1">
      <c r="A2" s="37"/>
      <c r="B2" s="37"/>
      <c r="C2" s="37"/>
      <c r="D2" s="814"/>
      <c r="E2" s="814"/>
      <c r="F2" s="814"/>
      <c r="G2" s="814"/>
      <c r="H2" s="814"/>
    </row>
    <row r="3" spans="1:8" ht="55.5" customHeight="1" thickBot="1">
      <c r="A3" s="954" t="s">
        <v>1157</v>
      </c>
      <c r="B3" s="954"/>
      <c r="C3" s="954"/>
      <c r="D3" s="954"/>
      <c r="E3" s="954"/>
      <c r="F3" s="954"/>
      <c r="G3" s="954"/>
      <c r="H3" s="954"/>
    </row>
    <row r="4" spans="1:8" ht="59.25" customHeight="1">
      <c r="A4" s="983" t="s">
        <v>155</v>
      </c>
      <c r="B4" s="985" t="s">
        <v>156</v>
      </c>
      <c r="C4" s="985" t="s">
        <v>157</v>
      </c>
      <c r="D4" s="985"/>
      <c r="E4" s="985" t="s">
        <v>348</v>
      </c>
      <c r="F4" s="985"/>
      <c r="G4" s="985" t="s">
        <v>158</v>
      </c>
      <c r="H4" s="1055"/>
    </row>
    <row r="5" spans="1:8" ht="24.75" customHeight="1">
      <c r="A5" s="984"/>
      <c r="B5" s="986"/>
      <c r="C5" s="659">
        <v>2021</v>
      </c>
      <c r="D5" s="659">
        <v>2022</v>
      </c>
      <c r="E5" s="659">
        <v>2021</v>
      </c>
      <c r="F5" s="659">
        <v>2022</v>
      </c>
      <c r="G5" s="659">
        <v>2021</v>
      </c>
      <c r="H5" s="721">
        <v>2022</v>
      </c>
    </row>
    <row r="6" spans="1:8" ht="35.25" customHeight="1">
      <c r="A6" s="1050" t="s">
        <v>882</v>
      </c>
      <c r="B6" s="660" t="s">
        <v>7</v>
      </c>
      <c r="C6" s="661">
        <v>49</v>
      </c>
      <c r="D6" s="661">
        <v>25</v>
      </c>
      <c r="E6" s="661">
        <v>191</v>
      </c>
      <c r="F6" s="661">
        <v>109</v>
      </c>
      <c r="G6" s="661">
        <v>8100</v>
      </c>
      <c r="H6" s="722">
        <v>1125</v>
      </c>
    </row>
    <row r="7" spans="1:8" ht="35.25" customHeight="1">
      <c r="A7" s="1050"/>
      <c r="B7" s="660" t="s">
        <v>19</v>
      </c>
      <c r="C7" s="661">
        <v>726</v>
      </c>
      <c r="D7" s="661">
        <v>460</v>
      </c>
      <c r="E7" s="661">
        <v>1171</v>
      </c>
      <c r="F7" s="661">
        <v>895</v>
      </c>
      <c r="G7" s="661">
        <v>46348</v>
      </c>
      <c r="H7" s="722">
        <v>49817</v>
      </c>
    </row>
    <row r="8" spans="1:8" ht="28.5" customHeight="1">
      <c r="A8" s="1050"/>
      <c r="B8" s="660" t="s">
        <v>8</v>
      </c>
      <c r="C8" s="662">
        <f t="shared" ref="C8:H8" si="0">SUM(C6:C7)</f>
        <v>775</v>
      </c>
      <c r="D8" s="662">
        <f t="shared" si="0"/>
        <v>485</v>
      </c>
      <c r="E8" s="662">
        <f t="shared" si="0"/>
        <v>1362</v>
      </c>
      <c r="F8" s="662">
        <f t="shared" si="0"/>
        <v>1004</v>
      </c>
      <c r="G8" s="662">
        <f t="shared" si="0"/>
        <v>54448</v>
      </c>
      <c r="H8" s="908">
        <f t="shared" si="0"/>
        <v>50942</v>
      </c>
    </row>
    <row r="9" spans="1:8" ht="35.25" customHeight="1">
      <c r="A9" s="1050" t="s">
        <v>883</v>
      </c>
      <c r="B9" s="660" t="s">
        <v>7</v>
      </c>
      <c r="C9" s="661">
        <v>42</v>
      </c>
      <c r="D9" s="661">
        <v>33</v>
      </c>
      <c r="E9" s="661">
        <v>170</v>
      </c>
      <c r="F9" s="661">
        <v>1259</v>
      </c>
      <c r="G9" s="661">
        <v>3933</v>
      </c>
      <c r="H9" s="722">
        <v>13163</v>
      </c>
    </row>
    <row r="10" spans="1:8" ht="35.25" customHeight="1">
      <c r="A10" s="1051"/>
      <c r="B10" s="660" t="s">
        <v>19</v>
      </c>
      <c r="C10" s="661">
        <v>46</v>
      </c>
      <c r="D10" s="661">
        <v>51</v>
      </c>
      <c r="E10" s="661">
        <v>211</v>
      </c>
      <c r="F10" s="661">
        <v>155</v>
      </c>
      <c r="G10" s="661">
        <v>10277</v>
      </c>
      <c r="H10" s="722">
        <v>9107</v>
      </c>
    </row>
    <row r="11" spans="1:8" ht="36.75" customHeight="1">
      <c r="A11" s="1051"/>
      <c r="B11" s="660" t="s">
        <v>8</v>
      </c>
      <c r="C11" s="662">
        <f t="shared" ref="C11:H11" si="1">SUM(C9:C10)</f>
        <v>88</v>
      </c>
      <c r="D11" s="662">
        <f t="shared" si="1"/>
        <v>84</v>
      </c>
      <c r="E11" s="662">
        <f t="shared" si="1"/>
        <v>381</v>
      </c>
      <c r="F11" s="662">
        <f t="shared" si="1"/>
        <v>1414</v>
      </c>
      <c r="G11" s="662">
        <f t="shared" si="1"/>
        <v>14210</v>
      </c>
      <c r="H11" s="908">
        <f t="shared" si="1"/>
        <v>22270</v>
      </c>
    </row>
    <row r="12" spans="1:8" ht="27.75" customHeight="1">
      <c r="A12" s="1052" t="s">
        <v>23</v>
      </c>
      <c r="B12" s="663" t="s">
        <v>7</v>
      </c>
      <c r="C12" s="664">
        <f t="shared" ref="C12" si="2">+C6+C9</f>
        <v>91</v>
      </c>
      <c r="D12" s="664">
        <v>58</v>
      </c>
      <c r="E12" s="664">
        <f t="shared" ref="E12" si="3">+E6+E9</f>
        <v>361</v>
      </c>
      <c r="F12" s="664">
        <v>1368</v>
      </c>
      <c r="G12" s="664">
        <f>+G6+G9</f>
        <v>12033</v>
      </c>
      <c r="H12" s="815">
        <v>14288</v>
      </c>
    </row>
    <row r="13" spans="1:8" ht="32.25" customHeight="1">
      <c r="A13" s="1053"/>
      <c r="B13" s="663" t="s">
        <v>19</v>
      </c>
      <c r="C13" s="664">
        <f t="shared" ref="C13" si="4">+C7+C10</f>
        <v>772</v>
      </c>
      <c r="D13" s="664">
        <v>511</v>
      </c>
      <c r="E13" s="664">
        <f t="shared" ref="E13" si="5">+E7+E10</f>
        <v>1382</v>
      </c>
      <c r="F13" s="664">
        <v>1050</v>
      </c>
      <c r="G13" s="664">
        <f>+G7+G10</f>
        <v>56625</v>
      </c>
      <c r="H13" s="815">
        <v>58924</v>
      </c>
    </row>
    <row r="14" spans="1:8" ht="37.5" customHeight="1" thickBot="1">
      <c r="A14" s="1054"/>
      <c r="B14" s="665" t="s">
        <v>8</v>
      </c>
      <c r="C14" s="666">
        <f t="shared" ref="C14" si="6">SUM(C12:C13)</f>
        <v>863</v>
      </c>
      <c r="D14" s="666">
        <f t="shared" ref="D14:F14" si="7">SUM(D12:D13)</f>
        <v>569</v>
      </c>
      <c r="E14" s="666">
        <f t="shared" ref="E14" si="8">SUM(E12:E13)</f>
        <v>1743</v>
      </c>
      <c r="F14" s="666">
        <f t="shared" si="7"/>
        <v>2418</v>
      </c>
      <c r="G14" s="666">
        <f>SUM(G12:G13)</f>
        <v>68658</v>
      </c>
      <c r="H14" s="816">
        <f>SUM(H12:H13)</f>
        <v>73212</v>
      </c>
    </row>
    <row r="15" spans="1:8" s="39" customFormat="1" ht="37.5" customHeight="1">
      <c r="A15" s="969" t="s">
        <v>1158</v>
      </c>
      <c r="B15" s="969"/>
      <c r="C15" s="969"/>
      <c r="D15" s="969"/>
      <c r="E15" s="969"/>
      <c r="F15" s="969"/>
      <c r="G15" s="969"/>
      <c r="H15" s="969"/>
    </row>
    <row r="16" spans="1:8" ht="15" customHeight="1"/>
  </sheetData>
  <mergeCells count="11">
    <mergeCell ref="D1:H1"/>
    <mergeCell ref="A15:H15"/>
    <mergeCell ref="A6:A8"/>
    <mergeCell ref="A9:A11"/>
    <mergeCell ref="A12:A14"/>
    <mergeCell ref="A3:H3"/>
    <mergeCell ref="A4:A5"/>
    <mergeCell ref="B4:B5"/>
    <mergeCell ref="C4:D4"/>
    <mergeCell ref="E4:F4"/>
    <mergeCell ref="G4:H4"/>
  </mergeCells>
  <printOptions horizontalCentered="1" verticalCentered="1"/>
  <pageMargins left="0.7" right="0.7" top="0.75" bottom="0.75" header="0.3" footer="0.3"/>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topLeftCell="A36" zoomScale="90" zoomScaleNormal="100" zoomScaleSheetLayoutView="90" workbookViewId="0">
      <selection activeCell="D54" sqref="D54"/>
    </sheetView>
  </sheetViews>
  <sheetFormatPr defaultColWidth="9.140625" defaultRowHeight="12.75"/>
  <cols>
    <col min="1" max="1" width="11" style="40" customWidth="1"/>
    <col min="2" max="2" width="24.140625" style="1" customWidth="1"/>
    <col min="3" max="3" width="25.5703125" style="1" customWidth="1"/>
    <col min="4" max="4" width="23.42578125" style="1" customWidth="1"/>
    <col min="5" max="5" width="21" style="1" customWidth="1"/>
    <col min="6" max="16384" width="9.140625" style="1"/>
  </cols>
  <sheetData>
    <row r="1" spans="1:6" ht="30" customHeight="1">
      <c r="A1" s="953" t="s">
        <v>353</v>
      </c>
      <c r="B1" s="953"/>
      <c r="C1" s="556"/>
      <c r="D1" s="961" t="s">
        <v>63</v>
      </c>
      <c r="E1" s="961"/>
      <c r="F1" s="52"/>
    </row>
    <row r="2" spans="1:6" ht="6.75" customHeight="1">
      <c r="A2" s="183"/>
      <c r="B2" s="173"/>
      <c r="C2" s="173"/>
      <c r="D2" s="173"/>
      <c r="E2" s="173"/>
    </row>
    <row r="3" spans="1:6" ht="28.5" customHeight="1">
      <c r="A3" s="954" t="s">
        <v>797</v>
      </c>
      <c r="B3" s="954"/>
      <c r="C3" s="954"/>
      <c r="D3" s="954"/>
      <c r="E3" s="954"/>
    </row>
    <row r="4" spans="1:6" ht="7.5" customHeight="1" thickBot="1">
      <c r="A4" s="16"/>
      <c r="B4" s="16"/>
      <c r="C4" s="16"/>
      <c r="D4" s="16"/>
      <c r="E4" s="16"/>
    </row>
    <row r="5" spans="1:6" s="40" customFormat="1" ht="45" thickBot="1">
      <c r="A5" s="543" t="s">
        <v>24</v>
      </c>
      <c r="B5" s="627" t="s">
        <v>25</v>
      </c>
      <c r="C5" s="544" t="s">
        <v>436</v>
      </c>
      <c r="D5" s="545" t="s">
        <v>348</v>
      </c>
      <c r="E5" s="546" t="s">
        <v>158</v>
      </c>
    </row>
    <row r="6" spans="1:6" s="42" customFormat="1" ht="24.95" hidden="1" customHeight="1">
      <c r="A6" s="1056">
        <v>2011</v>
      </c>
      <c r="B6" s="41" t="s">
        <v>7</v>
      </c>
      <c r="C6" s="184">
        <v>118</v>
      </c>
      <c r="D6" s="185">
        <v>809</v>
      </c>
      <c r="E6" s="186">
        <v>24693</v>
      </c>
    </row>
    <row r="7" spans="1:6" s="42" customFormat="1" ht="24.95" hidden="1" customHeight="1">
      <c r="A7" s="1059"/>
      <c r="B7" s="43" t="s">
        <v>19</v>
      </c>
      <c r="C7" s="187">
        <v>18</v>
      </c>
      <c r="D7" s="188">
        <v>43</v>
      </c>
      <c r="E7" s="189">
        <v>2528</v>
      </c>
    </row>
    <row r="8" spans="1:6" s="42" customFormat="1" ht="24.95" hidden="1" customHeight="1" thickBot="1">
      <c r="A8" s="1060"/>
      <c r="B8" s="44" t="s">
        <v>8</v>
      </c>
      <c r="C8" s="190">
        <v>136</v>
      </c>
      <c r="D8" s="191">
        <v>852</v>
      </c>
      <c r="E8" s="192">
        <v>27221</v>
      </c>
    </row>
    <row r="9" spans="1:6" s="42" customFormat="1" ht="24.95" customHeight="1">
      <c r="A9" s="1056">
        <v>2012</v>
      </c>
      <c r="B9" s="41" t="s">
        <v>7</v>
      </c>
      <c r="C9" s="298">
        <v>50</v>
      </c>
      <c r="D9" s="184">
        <v>170</v>
      </c>
      <c r="E9" s="909">
        <v>1870</v>
      </c>
    </row>
    <row r="10" spans="1:6" s="42" customFormat="1" ht="24.95" customHeight="1">
      <c r="A10" s="1059"/>
      <c r="B10" s="43" t="s">
        <v>19</v>
      </c>
      <c r="C10" s="299">
        <v>17</v>
      </c>
      <c r="D10" s="187">
        <v>138</v>
      </c>
      <c r="E10" s="910">
        <v>18265</v>
      </c>
    </row>
    <row r="11" spans="1:6" s="42" customFormat="1" ht="24.95" customHeight="1" thickBot="1">
      <c r="A11" s="1060"/>
      <c r="B11" s="44" t="s">
        <v>8</v>
      </c>
      <c r="C11" s="843">
        <f>+C9+C10</f>
        <v>67</v>
      </c>
      <c r="D11" s="843">
        <f t="shared" ref="D11:E11" si="0">+D9+D10</f>
        <v>308</v>
      </c>
      <c r="E11" s="911">
        <f t="shared" si="0"/>
        <v>20135</v>
      </c>
    </row>
    <row r="12" spans="1:6" s="42" customFormat="1" ht="24.95" customHeight="1">
      <c r="A12" s="1056">
        <v>2013</v>
      </c>
      <c r="B12" s="41" t="s">
        <v>7</v>
      </c>
      <c r="C12" s="298">
        <v>168</v>
      </c>
      <c r="D12" s="184">
        <v>1363</v>
      </c>
      <c r="E12" s="909">
        <v>38129</v>
      </c>
    </row>
    <row r="13" spans="1:6" s="42" customFormat="1" ht="24.95" customHeight="1">
      <c r="A13" s="1057"/>
      <c r="B13" s="43" t="s">
        <v>19</v>
      </c>
      <c r="C13" s="299">
        <v>30</v>
      </c>
      <c r="D13" s="187">
        <v>79</v>
      </c>
      <c r="E13" s="910">
        <v>3105</v>
      </c>
    </row>
    <row r="14" spans="1:6" s="42" customFormat="1" ht="24.95" customHeight="1" thickBot="1">
      <c r="A14" s="1058"/>
      <c r="B14" s="44" t="s">
        <v>8</v>
      </c>
      <c r="C14" s="844">
        <f>SUM(C12:C13)</f>
        <v>198</v>
      </c>
      <c r="D14" s="844">
        <f t="shared" ref="D14:E14" si="1">SUM(D12:D13)</f>
        <v>1442</v>
      </c>
      <c r="E14" s="845">
        <f t="shared" si="1"/>
        <v>41234</v>
      </c>
    </row>
    <row r="15" spans="1:6" s="42" customFormat="1" ht="24.95" customHeight="1">
      <c r="A15" s="1056">
        <v>2014</v>
      </c>
      <c r="B15" s="841" t="s">
        <v>7</v>
      </c>
      <c r="C15" s="846">
        <v>123</v>
      </c>
      <c r="D15" s="185">
        <v>432</v>
      </c>
      <c r="E15" s="909">
        <v>3818</v>
      </c>
    </row>
    <row r="16" spans="1:6" s="42" customFormat="1" ht="24.95" customHeight="1">
      <c r="A16" s="1057"/>
      <c r="B16" s="842" t="s">
        <v>19</v>
      </c>
      <c r="C16" s="847">
        <v>36</v>
      </c>
      <c r="D16" s="188">
        <v>600</v>
      </c>
      <c r="E16" s="910">
        <v>10243</v>
      </c>
    </row>
    <row r="17" spans="1:5" s="42" customFormat="1" ht="24.95" customHeight="1" thickBot="1">
      <c r="A17" s="1058"/>
      <c r="B17" s="44" t="s">
        <v>8</v>
      </c>
      <c r="C17" s="190">
        <f>SUM(C15:C16)</f>
        <v>159</v>
      </c>
      <c r="D17" s="191">
        <f t="shared" ref="D17" si="2">SUM(D15:D16)</f>
        <v>1032</v>
      </c>
      <c r="E17" s="192">
        <f t="shared" ref="E17" si="3">SUM(E15:E16)</f>
        <v>14061</v>
      </c>
    </row>
    <row r="18" spans="1:5" s="42" customFormat="1" ht="24.95" customHeight="1">
      <c r="A18" s="1056">
        <v>2015</v>
      </c>
      <c r="B18" s="41" t="s">
        <v>7</v>
      </c>
      <c r="C18" s="298">
        <v>72</v>
      </c>
      <c r="D18" s="184">
        <v>734</v>
      </c>
      <c r="E18" s="909">
        <v>7304</v>
      </c>
    </row>
    <row r="19" spans="1:5" s="42" customFormat="1" ht="24.95" customHeight="1">
      <c r="A19" s="1057"/>
      <c r="B19" s="43" t="s">
        <v>19</v>
      </c>
      <c r="C19" s="299">
        <v>128</v>
      </c>
      <c r="D19" s="187">
        <v>369</v>
      </c>
      <c r="E19" s="910">
        <v>28517</v>
      </c>
    </row>
    <row r="20" spans="1:5" s="42" customFormat="1" ht="24.95" customHeight="1" thickBot="1">
      <c r="A20" s="1058"/>
      <c r="B20" s="44" t="s">
        <v>8</v>
      </c>
      <c r="C20" s="190">
        <f>SUM(C18:C19)</f>
        <v>200</v>
      </c>
      <c r="D20" s="191">
        <f t="shared" ref="D20" si="4">SUM(D18:D19)</f>
        <v>1103</v>
      </c>
      <c r="E20" s="192">
        <f t="shared" ref="E20" si="5">SUM(E18:E19)</f>
        <v>35821</v>
      </c>
    </row>
    <row r="21" spans="1:5" s="42" customFormat="1" ht="24.95" customHeight="1">
      <c r="A21" s="1056">
        <v>2016</v>
      </c>
      <c r="B21" s="41" t="s">
        <v>7</v>
      </c>
      <c r="C21" s="298">
        <v>64</v>
      </c>
      <c r="D21" s="184">
        <v>443</v>
      </c>
      <c r="E21" s="909">
        <v>14723</v>
      </c>
    </row>
    <row r="22" spans="1:5" ht="24.95" customHeight="1">
      <c r="A22" s="1057"/>
      <c r="B22" s="43" t="s">
        <v>19</v>
      </c>
      <c r="C22" s="299">
        <v>1548</v>
      </c>
      <c r="D22" s="187">
        <v>2247</v>
      </c>
      <c r="E22" s="910">
        <v>167494</v>
      </c>
    </row>
    <row r="23" spans="1:5" ht="24.95" customHeight="1" thickBot="1">
      <c r="A23" s="1058"/>
      <c r="B23" s="44" t="s">
        <v>8</v>
      </c>
      <c r="C23" s="190">
        <f>SUM(C21:C22)</f>
        <v>1612</v>
      </c>
      <c r="D23" s="191">
        <f t="shared" ref="D23" si="6">SUM(D21:D22)</f>
        <v>2690</v>
      </c>
      <c r="E23" s="192">
        <f t="shared" ref="E23" si="7">SUM(E21:E22)</f>
        <v>182217</v>
      </c>
    </row>
    <row r="24" spans="1:5" s="42" customFormat="1" ht="24.95" customHeight="1">
      <c r="A24" s="1056">
        <v>2017</v>
      </c>
      <c r="B24" s="41" t="s">
        <v>7</v>
      </c>
      <c r="C24" s="298">
        <v>62</v>
      </c>
      <c r="D24" s="184">
        <v>574</v>
      </c>
      <c r="E24" s="909">
        <v>23271</v>
      </c>
    </row>
    <row r="25" spans="1:5" ht="24.95" customHeight="1">
      <c r="A25" s="1057"/>
      <c r="B25" s="43" t="s">
        <v>19</v>
      </c>
      <c r="C25" s="299">
        <v>3363</v>
      </c>
      <c r="D25" s="187">
        <v>4293</v>
      </c>
      <c r="E25" s="910">
        <v>279349</v>
      </c>
    </row>
    <row r="26" spans="1:5" ht="24.95" customHeight="1" thickBot="1">
      <c r="A26" s="1058"/>
      <c r="B26" s="44" t="s">
        <v>8</v>
      </c>
      <c r="C26" s="300">
        <f>SUM(C24:C25)</f>
        <v>3425</v>
      </c>
      <c r="D26" s="191">
        <f t="shared" ref="D26" si="8">SUM(D24:D25)</f>
        <v>4867</v>
      </c>
      <c r="E26" s="192">
        <f t="shared" ref="E26" si="9">SUM(E24:E25)</f>
        <v>302620</v>
      </c>
    </row>
    <row r="27" spans="1:5" s="42" customFormat="1" ht="24.95" customHeight="1">
      <c r="A27" s="1056">
        <v>2018</v>
      </c>
      <c r="B27" s="41" t="s">
        <v>7</v>
      </c>
      <c r="C27" s="298">
        <v>47</v>
      </c>
      <c r="D27" s="184">
        <v>188</v>
      </c>
      <c r="E27" s="909">
        <v>3612</v>
      </c>
    </row>
    <row r="28" spans="1:5" ht="24.95" customHeight="1">
      <c r="A28" s="1057"/>
      <c r="B28" s="43" t="s">
        <v>19</v>
      </c>
      <c r="C28" s="299">
        <v>1834</v>
      </c>
      <c r="D28" s="187">
        <v>2421</v>
      </c>
      <c r="E28" s="910">
        <v>96731</v>
      </c>
    </row>
    <row r="29" spans="1:5" ht="24.95" customHeight="1" thickBot="1">
      <c r="A29" s="1058"/>
      <c r="B29" s="44" t="s">
        <v>8</v>
      </c>
      <c r="C29" s="300">
        <f>SUM(C27:C28)</f>
        <v>1881</v>
      </c>
      <c r="D29" s="191">
        <f t="shared" ref="D29" si="10">SUM(D27:D28)</f>
        <v>2609</v>
      </c>
      <c r="E29" s="192">
        <f t="shared" ref="E29" si="11">SUM(E27:E28)</f>
        <v>100343</v>
      </c>
    </row>
    <row r="30" spans="1:5" s="42" customFormat="1" ht="24.95" customHeight="1">
      <c r="A30" s="1056">
        <v>2019</v>
      </c>
      <c r="B30" s="41" t="s">
        <v>7</v>
      </c>
      <c r="C30" s="298">
        <v>104</v>
      </c>
      <c r="D30" s="184">
        <v>1680</v>
      </c>
      <c r="E30" s="909">
        <v>37521</v>
      </c>
    </row>
    <row r="31" spans="1:5" ht="24.95" customHeight="1">
      <c r="A31" s="1057"/>
      <c r="B31" s="43" t="s">
        <v>19</v>
      </c>
      <c r="C31" s="299">
        <v>503</v>
      </c>
      <c r="D31" s="187">
        <v>1056</v>
      </c>
      <c r="E31" s="910">
        <v>53208</v>
      </c>
    </row>
    <row r="32" spans="1:5" ht="24.95" customHeight="1" thickBot="1">
      <c r="A32" s="1058"/>
      <c r="B32" s="44" t="s">
        <v>8</v>
      </c>
      <c r="C32" s="300">
        <f>SUM(C30:C31)</f>
        <v>607</v>
      </c>
      <c r="D32" s="191">
        <f t="shared" ref="D32" si="12">SUM(D30:D31)</f>
        <v>2736</v>
      </c>
      <c r="E32" s="192">
        <f t="shared" ref="E32" si="13">SUM(E30:E31)</f>
        <v>90729</v>
      </c>
    </row>
    <row r="33" spans="1:12" s="42" customFormat="1" ht="24.95" customHeight="1">
      <c r="A33" s="1056">
        <v>2020</v>
      </c>
      <c r="B33" s="41" t="s">
        <v>7</v>
      </c>
      <c r="C33" s="298">
        <v>71</v>
      </c>
      <c r="D33" s="184">
        <v>335</v>
      </c>
      <c r="E33" s="909">
        <v>16885</v>
      </c>
    </row>
    <row r="34" spans="1:12" ht="24.95" customHeight="1">
      <c r="A34" s="1057"/>
      <c r="B34" s="43" t="s">
        <v>19</v>
      </c>
      <c r="C34" s="299">
        <v>334</v>
      </c>
      <c r="D34" s="187">
        <v>635</v>
      </c>
      <c r="E34" s="910">
        <v>36011</v>
      </c>
    </row>
    <row r="35" spans="1:12" ht="24.95" customHeight="1" thickBot="1">
      <c r="A35" s="1058"/>
      <c r="B35" s="44" t="s">
        <v>8</v>
      </c>
      <c r="C35" s="300">
        <f>SUM(C33:C34)</f>
        <v>405</v>
      </c>
      <c r="D35" s="191">
        <f t="shared" ref="D35" si="14">SUM(D33:D34)</f>
        <v>970</v>
      </c>
      <c r="E35" s="192">
        <f t="shared" ref="E35" si="15">SUM(E33:E34)</f>
        <v>52896</v>
      </c>
    </row>
    <row r="36" spans="1:12" s="42" customFormat="1" ht="24.95" customHeight="1">
      <c r="A36" s="1056">
        <v>2021</v>
      </c>
      <c r="B36" s="41" t="s">
        <v>7</v>
      </c>
      <c r="C36" s="298">
        <v>91</v>
      </c>
      <c r="D36" s="184">
        <v>361</v>
      </c>
      <c r="E36" s="909">
        <v>12033</v>
      </c>
    </row>
    <row r="37" spans="1:12" ht="24.95" customHeight="1">
      <c r="A37" s="1057"/>
      <c r="B37" s="43" t="s">
        <v>19</v>
      </c>
      <c r="C37" s="299">
        <v>772</v>
      </c>
      <c r="D37" s="187">
        <v>1382</v>
      </c>
      <c r="E37" s="910">
        <v>56625</v>
      </c>
    </row>
    <row r="38" spans="1:12" ht="24.95" customHeight="1" thickBot="1">
      <c r="A38" s="1058"/>
      <c r="B38" s="44" t="s">
        <v>8</v>
      </c>
      <c r="C38" s="300">
        <f>SUM(C36:C37)</f>
        <v>863</v>
      </c>
      <c r="D38" s="191">
        <f t="shared" ref="D38:E38" si="16">SUM(D36:D37)</f>
        <v>1743</v>
      </c>
      <c r="E38" s="192">
        <f t="shared" si="16"/>
        <v>68658</v>
      </c>
    </row>
    <row r="39" spans="1:12" s="15" customFormat="1" ht="24.95" customHeight="1">
      <c r="A39" s="1056">
        <v>2022</v>
      </c>
      <c r="B39" s="41" t="s">
        <v>7</v>
      </c>
      <c r="C39" s="298">
        <v>58</v>
      </c>
      <c r="D39" s="184">
        <v>1368</v>
      </c>
      <c r="E39" s="909">
        <v>14288</v>
      </c>
      <c r="F39" s="47"/>
      <c r="G39" s="47"/>
      <c r="H39" s="47"/>
      <c r="I39" s="47"/>
      <c r="J39" s="47"/>
      <c r="K39" s="47"/>
      <c r="L39" s="47"/>
    </row>
    <row r="40" spans="1:12" ht="24.95" customHeight="1">
      <c r="A40" s="1057"/>
      <c r="B40" s="43" t="s">
        <v>19</v>
      </c>
      <c r="C40" s="299">
        <v>511</v>
      </c>
      <c r="D40" s="187">
        <v>1050</v>
      </c>
      <c r="E40" s="910">
        <v>58924</v>
      </c>
    </row>
    <row r="41" spans="1:12" ht="24.95" customHeight="1" thickBot="1">
      <c r="A41" s="1058"/>
      <c r="B41" s="44" t="s">
        <v>8</v>
      </c>
      <c r="C41" s="300">
        <f>SUM(C39:C40)</f>
        <v>569</v>
      </c>
      <c r="D41" s="191">
        <f t="shared" ref="D41:E41" si="17">SUM(D39:D40)</f>
        <v>2418</v>
      </c>
      <c r="E41" s="192">
        <f t="shared" si="17"/>
        <v>73212</v>
      </c>
    </row>
    <row r="42" spans="1:12" ht="44.25" customHeight="1">
      <c r="A42" s="956" t="s">
        <v>1188</v>
      </c>
      <c r="B42" s="956"/>
      <c r="C42" s="956"/>
      <c r="D42" s="956"/>
      <c r="E42" s="956"/>
    </row>
    <row r="43" spans="1:12">
      <c r="A43" s="1"/>
    </row>
    <row r="44" spans="1:12">
      <c r="A44" s="1"/>
    </row>
  </sheetData>
  <mergeCells count="16">
    <mergeCell ref="A36:A38"/>
    <mergeCell ref="A42:E42"/>
    <mergeCell ref="A30:A32"/>
    <mergeCell ref="A24:A26"/>
    <mergeCell ref="A21:A23"/>
    <mergeCell ref="A39:A41"/>
    <mergeCell ref="A3:E3"/>
    <mergeCell ref="A33:A35"/>
    <mergeCell ref="A27:A29"/>
    <mergeCell ref="D1:E1"/>
    <mergeCell ref="A18:A20"/>
    <mergeCell ref="A9:A11"/>
    <mergeCell ref="A1:B1"/>
    <mergeCell ref="A6:A8"/>
    <mergeCell ref="A12:A14"/>
    <mergeCell ref="A15:A17"/>
  </mergeCells>
  <phoneticPr fontId="39" type="noConversion"/>
  <printOptions horizontalCentered="1"/>
  <pageMargins left="0.9055118110236221" right="0.70866141732283472" top="0.55118110236220474" bottom="0.74803149606299213" header="0.31496062992125984" footer="0.31496062992125984"/>
  <pageSetup paperSize="9" scale="75" orientation="portrait" r:id="rId1"/>
  <headerFooter alignWithMargins="0"/>
  <ignoredErrors>
    <ignoredError sqref="C14:E1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5"/>
  <sheetViews>
    <sheetView showGridLines="0" view="pageBreakPreview" topLeftCell="A33" zoomScale="90" zoomScaleNormal="100" zoomScaleSheetLayoutView="90" workbookViewId="0">
      <selection activeCell="C33" sqref="C33:G33"/>
    </sheetView>
  </sheetViews>
  <sheetFormatPr defaultColWidth="9.140625" defaultRowHeight="15"/>
  <cols>
    <col min="1" max="1" width="8.7109375" style="50" customWidth="1"/>
    <col min="2" max="2" width="18" style="49" customWidth="1"/>
    <col min="3" max="3" width="10" style="125" customWidth="1"/>
    <col min="4" max="4" width="15.42578125" style="125" customWidth="1"/>
    <col min="5" max="5" width="14.85546875" style="125" customWidth="1"/>
    <col min="6" max="6" width="18.5703125" style="125" customWidth="1"/>
    <col min="7" max="7" width="13.85546875" style="125" customWidth="1"/>
    <col min="8" max="8" width="10.5703125" style="125" customWidth="1"/>
    <col min="9" max="9" width="15.7109375" style="125" customWidth="1"/>
    <col min="10" max="10" width="13.85546875" style="125" customWidth="1"/>
    <col min="11" max="11" width="19" style="125" customWidth="1"/>
    <col min="12" max="12" width="12.7109375" style="125" customWidth="1"/>
    <col min="13" max="13" width="6.7109375" style="36" customWidth="1"/>
    <col min="14" max="16384" width="9.140625" style="49"/>
  </cols>
  <sheetData>
    <row r="1" spans="1:13" ht="45" customHeight="1">
      <c r="A1" s="1073" t="s">
        <v>798</v>
      </c>
      <c r="B1" s="1073"/>
      <c r="C1" s="1073"/>
      <c r="D1" s="1073"/>
      <c r="E1" s="1073"/>
      <c r="F1" s="1073"/>
      <c r="G1" s="767"/>
      <c r="H1" s="767"/>
      <c r="I1" s="767"/>
      <c r="J1" s="767"/>
      <c r="K1" s="1074" t="s">
        <v>63</v>
      </c>
      <c r="L1" s="1074"/>
    </row>
    <row r="2" spans="1:13" ht="9.75" customHeight="1">
      <c r="A2" s="671"/>
      <c r="B2" s="671"/>
      <c r="C2" s="671"/>
      <c r="D2" s="671"/>
      <c r="E2" s="671"/>
      <c r="F2" s="671"/>
      <c r="G2" s="672"/>
      <c r="H2" s="672"/>
      <c r="I2" s="672"/>
      <c r="J2" s="672"/>
      <c r="K2" s="672"/>
      <c r="L2" s="672"/>
    </row>
    <row r="3" spans="1:13" s="2" customFormat="1" ht="43.5" customHeight="1" thickBot="1">
      <c r="A3" s="994" t="s">
        <v>569</v>
      </c>
      <c r="B3" s="994"/>
      <c r="C3" s="994"/>
      <c r="D3" s="994"/>
      <c r="E3" s="994"/>
      <c r="F3" s="994"/>
      <c r="G3" s="994"/>
      <c r="H3" s="994"/>
      <c r="I3" s="994"/>
      <c r="J3" s="994"/>
      <c r="K3" s="994"/>
      <c r="L3" s="994"/>
    </row>
    <row r="4" spans="1:13" ht="47.25" customHeight="1">
      <c r="A4" s="1068" t="s">
        <v>799</v>
      </c>
      <c r="B4" s="1068" t="s">
        <v>757</v>
      </c>
      <c r="C4" s="1070" t="s">
        <v>800</v>
      </c>
      <c r="D4" s="1071"/>
      <c r="E4" s="1071"/>
      <c r="F4" s="1071"/>
      <c r="G4" s="1072"/>
      <c r="H4" s="1071" t="s">
        <v>801</v>
      </c>
      <c r="I4" s="1071"/>
      <c r="J4" s="1071"/>
      <c r="K4" s="1071"/>
      <c r="L4" s="1072"/>
    </row>
    <row r="5" spans="1:13" ht="96" customHeight="1" thickBot="1">
      <c r="A5" s="1069"/>
      <c r="B5" s="1069"/>
      <c r="C5" s="547" t="s">
        <v>802</v>
      </c>
      <c r="D5" s="548" t="s">
        <v>803</v>
      </c>
      <c r="E5" s="549" t="s">
        <v>804</v>
      </c>
      <c r="F5" s="548" t="s">
        <v>805</v>
      </c>
      <c r="G5" s="550" t="s">
        <v>806</v>
      </c>
      <c r="H5" s="551" t="s">
        <v>802</v>
      </c>
      <c r="I5" s="549" t="s">
        <v>803</v>
      </c>
      <c r="J5" s="549" t="s">
        <v>807</v>
      </c>
      <c r="K5" s="549" t="s">
        <v>808</v>
      </c>
      <c r="L5" s="550" t="s">
        <v>806</v>
      </c>
    </row>
    <row r="6" spans="1:13" ht="35.1" hidden="1" customHeight="1">
      <c r="A6" s="1061">
        <v>2011</v>
      </c>
      <c r="B6" s="80" t="s">
        <v>7</v>
      </c>
      <c r="C6" s="291">
        <v>0</v>
      </c>
      <c r="D6" s="287">
        <v>0</v>
      </c>
      <c r="E6" s="287">
        <v>0</v>
      </c>
      <c r="F6" s="287">
        <v>0</v>
      </c>
      <c r="G6" s="288">
        <v>0</v>
      </c>
      <c r="H6" s="320">
        <v>0</v>
      </c>
      <c r="I6" s="320">
        <v>0</v>
      </c>
      <c r="J6" s="320">
        <v>0</v>
      </c>
      <c r="K6" s="320">
        <v>0</v>
      </c>
      <c r="L6" s="447">
        <v>0</v>
      </c>
      <c r="M6" s="39"/>
    </row>
    <row r="7" spans="1:13" ht="35.1" hidden="1" customHeight="1">
      <c r="A7" s="1062"/>
      <c r="B7" s="78" t="s">
        <v>5</v>
      </c>
      <c r="C7" s="292">
        <v>9</v>
      </c>
      <c r="D7" s="289">
        <v>26</v>
      </c>
      <c r="E7" s="289">
        <v>798</v>
      </c>
      <c r="F7" s="289">
        <v>557</v>
      </c>
      <c r="G7" s="290">
        <v>13273</v>
      </c>
      <c r="H7" s="321">
        <v>0</v>
      </c>
      <c r="I7" s="289">
        <v>0</v>
      </c>
      <c r="J7" s="289">
        <v>0</v>
      </c>
      <c r="K7" s="289">
        <v>0</v>
      </c>
      <c r="L7" s="290">
        <v>0</v>
      </c>
      <c r="M7" s="39"/>
    </row>
    <row r="8" spans="1:13" ht="35.1" hidden="1" customHeight="1" thickBot="1">
      <c r="A8" s="1063"/>
      <c r="B8" s="79" t="s">
        <v>6</v>
      </c>
      <c r="C8" s="286">
        <v>9</v>
      </c>
      <c r="D8" s="195">
        <v>26</v>
      </c>
      <c r="E8" s="195">
        <v>798</v>
      </c>
      <c r="F8" s="195">
        <v>557</v>
      </c>
      <c r="G8" s="196">
        <v>13273</v>
      </c>
      <c r="H8" s="322">
        <v>0</v>
      </c>
      <c r="I8" s="195">
        <v>0</v>
      </c>
      <c r="J8" s="195">
        <v>0</v>
      </c>
      <c r="K8" s="195">
        <v>0</v>
      </c>
      <c r="L8" s="196">
        <v>0</v>
      </c>
      <c r="M8" s="37"/>
    </row>
    <row r="9" spans="1:13" ht="35.1" customHeight="1">
      <c r="A9" s="1061">
        <v>2012</v>
      </c>
      <c r="B9" s="80" t="s">
        <v>7</v>
      </c>
      <c r="C9" s="291">
        <v>0</v>
      </c>
      <c r="D9" s="287">
        <v>0</v>
      </c>
      <c r="E9" s="287">
        <v>0</v>
      </c>
      <c r="F9" s="287">
        <v>0</v>
      </c>
      <c r="G9" s="853">
        <v>0</v>
      </c>
      <c r="H9" s="320">
        <v>0</v>
      </c>
      <c r="I9" s="287">
        <v>0</v>
      </c>
      <c r="J9" s="287">
        <v>0</v>
      </c>
      <c r="K9" s="287">
        <v>0</v>
      </c>
      <c r="L9" s="288">
        <v>0</v>
      </c>
      <c r="M9" s="37"/>
    </row>
    <row r="10" spans="1:13" ht="35.1" customHeight="1">
      <c r="A10" s="1062"/>
      <c r="B10" s="78" t="s">
        <v>5</v>
      </c>
      <c r="C10" s="848">
        <v>7</v>
      </c>
      <c r="D10" s="850">
        <v>9</v>
      </c>
      <c r="E10" s="289">
        <v>1453</v>
      </c>
      <c r="F10" s="850">
        <v>768</v>
      </c>
      <c r="G10" s="290">
        <v>36073</v>
      </c>
      <c r="H10" s="321">
        <v>0</v>
      </c>
      <c r="I10" s="289">
        <v>0</v>
      </c>
      <c r="J10" s="289">
        <v>0</v>
      </c>
      <c r="K10" s="289">
        <v>0</v>
      </c>
      <c r="L10" s="290">
        <v>0</v>
      </c>
      <c r="M10" s="37"/>
    </row>
    <row r="11" spans="1:13" ht="35.1" customHeight="1" thickBot="1">
      <c r="A11" s="1063"/>
      <c r="B11" s="851" t="s">
        <v>6</v>
      </c>
      <c r="C11" s="848">
        <f>SUM(C9:C10)</f>
        <v>7</v>
      </c>
      <c r="D11" s="195">
        <f t="shared" ref="D11:L11" si="0">SUM(D9:D10)</f>
        <v>9</v>
      </c>
      <c r="E11" s="322">
        <f t="shared" si="0"/>
        <v>1453</v>
      </c>
      <c r="F11" s="852">
        <f t="shared" si="0"/>
        <v>768</v>
      </c>
      <c r="G11" s="854">
        <f t="shared" si="0"/>
        <v>36073</v>
      </c>
      <c r="H11" s="848">
        <f t="shared" si="0"/>
        <v>0</v>
      </c>
      <c r="I11" s="195">
        <f t="shared" si="0"/>
        <v>0</v>
      </c>
      <c r="J11" s="322">
        <f t="shared" si="0"/>
        <v>0</v>
      </c>
      <c r="K11" s="852">
        <f t="shared" si="0"/>
        <v>0</v>
      </c>
      <c r="L11" s="854">
        <f t="shared" si="0"/>
        <v>0</v>
      </c>
      <c r="M11" s="37"/>
    </row>
    <row r="12" spans="1:13" ht="35.1" customHeight="1">
      <c r="A12" s="1061">
        <v>2013</v>
      </c>
      <c r="B12" s="80" t="s">
        <v>7</v>
      </c>
      <c r="C12" s="291">
        <v>2</v>
      </c>
      <c r="D12" s="287">
        <v>59</v>
      </c>
      <c r="E12" s="287">
        <v>14109</v>
      </c>
      <c r="F12" s="287">
        <v>186</v>
      </c>
      <c r="G12" s="853">
        <v>9300</v>
      </c>
      <c r="H12" s="320">
        <v>0</v>
      </c>
      <c r="I12" s="287">
        <v>0</v>
      </c>
      <c r="J12" s="287">
        <v>0</v>
      </c>
      <c r="K12" s="287">
        <v>0</v>
      </c>
      <c r="L12" s="288">
        <v>0</v>
      </c>
      <c r="M12" s="37"/>
    </row>
    <row r="13" spans="1:13" ht="35.1" customHeight="1">
      <c r="A13" s="1062"/>
      <c r="B13" s="78" t="s">
        <v>5</v>
      </c>
      <c r="C13" s="848">
        <v>16</v>
      </c>
      <c r="D13" s="850">
        <v>128</v>
      </c>
      <c r="E13" s="289">
        <v>38119</v>
      </c>
      <c r="F13" s="850">
        <v>16446</v>
      </c>
      <c r="G13" s="290">
        <v>298594</v>
      </c>
      <c r="H13" s="321">
        <v>0</v>
      </c>
      <c r="I13" s="289">
        <v>0</v>
      </c>
      <c r="J13" s="289">
        <v>0</v>
      </c>
      <c r="K13" s="289">
        <v>0</v>
      </c>
      <c r="L13" s="290">
        <v>0</v>
      </c>
      <c r="M13" s="37"/>
    </row>
    <row r="14" spans="1:13" ht="35.1" customHeight="1" thickBot="1">
      <c r="A14" s="1063"/>
      <c r="B14" s="79" t="s">
        <v>6</v>
      </c>
      <c r="C14" s="286">
        <f>SUM(C12:C13)</f>
        <v>18</v>
      </c>
      <c r="D14" s="195">
        <f t="shared" ref="D14:L14" si="1">SUM(D12:D13)</f>
        <v>187</v>
      </c>
      <c r="E14" s="195">
        <f t="shared" si="1"/>
        <v>52228</v>
      </c>
      <c r="F14" s="195">
        <f t="shared" si="1"/>
        <v>16632</v>
      </c>
      <c r="G14" s="196">
        <f t="shared" si="1"/>
        <v>307894</v>
      </c>
      <c r="H14" s="322">
        <f t="shared" si="1"/>
        <v>0</v>
      </c>
      <c r="I14" s="195">
        <f t="shared" si="1"/>
        <v>0</v>
      </c>
      <c r="J14" s="195">
        <f t="shared" si="1"/>
        <v>0</v>
      </c>
      <c r="K14" s="195">
        <f t="shared" si="1"/>
        <v>0</v>
      </c>
      <c r="L14" s="196">
        <f t="shared" si="1"/>
        <v>0</v>
      </c>
      <c r="M14" s="37"/>
    </row>
    <row r="15" spans="1:13" ht="35.1" customHeight="1">
      <c r="A15" s="1061">
        <v>2014</v>
      </c>
      <c r="B15" s="80" t="s">
        <v>7</v>
      </c>
      <c r="C15" s="291">
        <v>1</v>
      </c>
      <c r="D15" s="287">
        <v>56</v>
      </c>
      <c r="E15" s="287">
        <v>13848</v>
      </c>
      <c r="F15" s="287">
        <v>0</v>
      </c>
      <c r="G15" s="853">
        <v>0</v>
      </c>
      <c r="H15" s="320">
        <v>0</v>
      </c>
      <c r="I15" s="287">
        <v>0</v>
      </c>
      <c r="J15" s="287">
        <v>0</v>
      </c>
      <c r="K15" s="287">
        <v>0</v>
      </c>
      <c r="L15" s="288">
        <v>0</v>
      </c>
      <c r="M15" s="37"/>
    </row>
    <row r="16" spans="1:13" ht="35.1" customHeight="1">
      <c r="A16" s="1062"/>
      <c r="B16" s="78" t="s">
        <v>5</v>
      </c>
      <c r="C16" s="848">
        <v>11</v>
      </c>
      <c r="D16" s="850">
        <v>51</v>
      </c>
      <c r="E16" s="289">
        <v>11633</v>
      </c>
      <c r="F16" s="850">
        <v>6603</v>
      </c>
      <c r="G16" s="290">
        <v>365134</v>
      </c>
      <c r="H16" s="321">
        <v>1</v>
      </c>
      <c r="I16" s="289">
        <v>10</v>
      </c>
      <c r="J16" s="289">
        <v>302</v>
      </c>
      <c r="K16" s="289">
        <v>205</v>
      </c>
      <c r="L16" s="290">
        <v>25420</v>
      </c>
      <c r="M16" s="37"/>
    </row>
    <row r="17" spans="1:15" ht="35.1" customHeight="1" thickBot="1">
      <c r="A17" s="1063"/>
      <c r="B17" s="79" t="s">
        <v>6</v>
      </c>
      <c r="C17" s="286">
        <f>SUM(C15:C16)</f>
        <v>12</v>
      </c>
      <c r="D17" s="195">
        <f t="shared" ref="D17" si="2">SUM(D15:D16)</f>
        <v>107</v>
      </c>
      <c r="E17" s="195">
        <f t="shared" ref="E17" si="3">SUM(E15:E16)</f>
        <v>25481</v>
      </c>
      <c r="F17" s="195">
        <f t="shared" ref="F17" si="4">SUM(F15:F16)</f>
        <v>6603</v>
      </c>
      <c r="G17" s="196">
        <f t="shared" ref="G17" si="5">SUM(G15:G16)</f>
        <v>365134</v>
      </c>
      <c r="H17" s="322">
        <f t="shared" ref="H17" si="6">SUM(H15:H16)</f>
        <v>1</v>
      </c>
      <c r="I17" s="195">
        <f t="shared" ref="I17" si="7">SUM(I15:I16)</f>
        <v>10</v>
      </c>
      <c r="J17" s="195">
        <f t="shared" ref="J17" si="8">SUM(J15:J16)</f>
        <v>302</v>
      </c>
      <c r="K17" s="195">
        <f t="shared" ref="K17" si="9">SUM(K15:K16)</f>
        <v>205</v>
      </c>
      <c r="L17" s="196">
        <f t="shared" ref="L17" si="10">SUM(L15:L16)</f>
        <v>25420</v>
      </c>
      <c r="M17" s="37"/>
    </row>
    <row r="18" spans="1:15" ht="35.1" customHeight="1">
      <c r="A18" s="1061">
        <v>2015</v>
      </c>
      <c r="B18" s="80" t="s">
        <v>7</v>
      </c>
      <c r="C18" s="291">
        <v>4</v>
      </c>
      <c r="D18" s="287">
        <v>76</v>
      </c>
      <c r="E18" s="287">
        <v>14645</v>
      </c>
      <c r="F18" s="287">
        <v>335</v>
      </c>
      <c r="G18" s="853">
        <v>4801</v>
      </c>
      <c r="H18" s="320">
        <v>0</v>
      </c>
      <c r="I18" s="287">
        <v>0</v>
      </c>
      <c r="J18" s="287">
        <v>0</v>
      </c>
      <c r="K18" s="287">
        <v>0</v>
      </c>
      <c r="L18" s="288">
        <v>0</v>
      </c>
      <c r="M18" s="37"/>
    </row>
    <row r="19" spans="1:15" ht="35.1" customHeight="1">
      <c r="A19" s="1062"/>
      <c r="B19" s="78" t="s">
        <v>5</v>
      </c>
      <c r="C19" s="848">
        <v>22</v>
      </c>
      <c r="D19" s="850">
        <v>90</v>
      </c>
      <c r="E19" s="289">
        <v>16394</v>
      </c>
      <c r="F19" s="850">
        <v>7605</v>
      </c>
      <c r="G19" s="290">
        <v>124380</v>
      </c>
      <c r="H19" s="321">
        <v>1</v>
      </c>
      <c r="I19" s="289">
        <v>1</v>
      </c>
      <c r="J19" s="289">
        <v>131</v>
      </c>
      <c r="K19" s="289">
        <v>42</v>
      </c>
      <c r="L19" s="290">
        <v>168</v>
      </c>
      <c r="M19" s="37"/>
    </row>
    <row r="20" spans="1:15" ht="35.1" customHeight="1" thickBot="1">
      <c r="A20" s="1063"/>
      <c r="B20" s="79" t="s">
        <v>6</v>
      </c>
      <c r="C20" s="286">
        <f>SUM(C18:C19)</f>
        <v>26</v>
      </c>
      <c r="D20" s="195">
        <f t="shared" ref="D20" si="11">SUM(D18:D19)</f>
        <v>166</v>
      </c>
      <c r="E20" s="195">
        <f t="shared" ref="E20" si="12">SUM(E18:E19)</f>
        <v>31039</v>
      </c>
      <c r="F20" s="195">
        <f t="shared" ref="F20" si="13">SUM(F18:F19)</f>
        <v>7940</v>
      </c>
      <c r="G20" s="196">
        <f t="shared" ref="G20" si="14">SUM(G18:G19)</f>
        <v>129181</v>
      </c>
      <c r="H20" s="322">
        <f t="shared" ref="H20" si="15">SUM(H18:H19)</f>
        <v>1</v>
      </c>
      <c r="I20" s="195">
        <f t="shared" ref="I20" si="16">SUM(I18:I19)</f>
        <v>1</v>
      </c>
      <c r="J20" s="195">
        <f t="shared" ref="J20" si="17">SUM(J18:J19)</f>
        <v>131</v>
      </c>
      <c r="K20" s="195">
        <f t="shared" ref="K20" si="18">SUM(K18:K19)</f>
        <v>42</v>
      </c>
      <c r="L20" s="196">
        <f t="shared" ref="L20" si="19">SUM(L18:L19)</f>
        <v>168</v>
      </c>
      <c r="M20" s="37"/>
      <c r="O20" s="294"/>
    </row>
    <row r="21" spans="1:15" ht="35.1" customHeight="1">
      <c r="A21" s="1061">
        <v>2016</v>
      </c>
      <c r="B21" s="80" t="s">
        <v>7</v>
      </c>
      <c r="C21" s="291">
        <v>1</v>
      </c>
      <c r="D21" s="287">
        <v>56</v>
      </c>
      <c r="E21" s="287">
        <v>13848</v>
      </c>
      <c r="F21" s="287">
        <v>0</v>
      </c>
      <c r="G21" s="853">
        <v>0</v>
      </c>
      <c r="H21" s="320">
        <v>0</v>
      </c>
      <c r="I21" s="287">
        <v>0</v>
      </c>
      <c r="J21" s="287">
        <v>0</v>
      </c>
      <c r="K21" s="287">
        <v>0</v>
      </c>
      <c r="L21" s="288">
        <v>0</v>
      </c>
      <c r="M21" s="39"/>
      <c r="O21" s="294"/>
    </row>
    <row r="22" spans="1:15" ht="35.1" customHeight="1">
      <c r="A22" s="1062"/>
      <c r="B22" s="78" t="s">
        <v>5</v>
      </c>
      <c r="C22" s="848">
        <v>19</v>
      </c>
      <c r="D22" s="850">
        <v>35</v>
      </c>
      <c r="E22" s="289">
        <v>4756</v>
      </c>
      <c r="F22" s="850">
        <v>2518</v>
      </c>
      <c r="G22" s="290">
        <v>98404</v>
      </c>
      <c r="H22" s="321">
        <v>1</v>
      </c>
      <c r="I22" s="289">
        <v>1</v>
      </c>
      <c r="J22" s="289">
        <v>131</v>
      </c>
      <c r="K22" s="289">
        <v>42</v>
      </c>
      <c r="L22" s="290">
        <v>1386</v>
      </c>
      <c r="M22" s="37"/>
    </row>
    <row r="23" spans="1:15" ht="35.1" customHeight="1" thickBot="1">
      <c r="A23" s="1063"/>
      <c r="B23" s="79" t="s">
        <v>6</v>
      </c>
      <c r="C23" s="286">
        <f>SUM(C21:C22)</f>
        <v>20</v>
      </c>
      <c r="D23" s="195">
        <f t="shared" ref="D23" si="20">SUM(D21:D22)</f>
        <v>91</v>
      </c>
      <c r="E23" s="195">
        <f t="shared" ref="E23" si="21">SUM(E21:E22)</f>
        <v>18604</v>
      </c>
      <c r="F23" s="195">
        <f t="shared" ref="F23" si="22">SUM(F21:F22)</f>
        <v>2518</v>
      </c>
      <c r="G23" s="196">
        <f t="shared" ref="G23" si="23">SUM(G21:G22)</f>
        <v>98404</v>
      </c>
      <c r="H23" s="322">
        <f t="shared" ref="H23" si="24">SUM(H21:H22)</f>
        <v>1</v>
      </c>
      <c r="I23" s="195">
        <f t="shared" ref="I23" si="25">SUM(I21:I22)</f>
        <v>1</v>
      </c>
      <c r="J23" s="195">
        <f t="shared" ref="J23" si="26">SUM(J21:J22)</f>
        <v>131</v>
      </c>
      <c r="K23" s="195">
        <f t="shared" ref="K23" si="27">SUM(K21:K22)</f>
        <v>42</v>
      </c>
      <c r="L23" s="196">
        <f t="shared" ref="L23" si="28">SUM(L21:L22)</f>
        <v>1386</v>
      </c>
    </row>
    <row r="24" spans="1:15" ht="35.1" customHeight="1" thickBot="1">
      <c r="A24" s="1064">
        <v>2017</v>
      </c>
      <c r="B24" s="80" t="s">
        <v>7</v>
      </c>
      <c r="C24" s="291">
        <v>3</v>
      </c>
      <c r="D24" s="287">
        <v>132</v>
      </c>
      <c r="E24" s="287">
        <v>14758</v>
      </c>
      <c r="F24" s="287">
        <v>881</v>
      </c>
      <c r="G24" s="853">
        <v>5160</v>
      </c>
      <c r="H24" s="320">
        <v>0</v>
      </c>
      <c r="I24" s="287">
        <v>0</v>
      </c>
      <c r="J24" s="287">
        <v>0</v>
      </c>
      <c r="K24" s="287">
        <v>0</v>
      </c>
      <c r="L24" s="288">
        <v>0</v>
      </c>
      <c r="M24" s="39"/>
      <c r="O24" s="294"/>
    </row>
    <row r="25" spans="1:15" ht="35.1" customHeight="1">
      <c r="A25" s="1065"/>
      <c r="B25" s="78" t="s">
        <v>5</v>
      </c>
      <c r="C25" s="848">
        <v>22</v>
      </c>
      <c r="D25" s="850">
        <v>40</v>
      </c>
      <c r="E25" s="289">
        <v>21000</v>
      </c>
      <c r="F25" s="850">
        <v>2852</v>
      </c>
      <c r="G25" s="290">
        <v>131781</v>
      </c>
      <c r="H25" s="320">
        <v>0</v>
      </c>
      <c r="I25" s="287">
        <v>0</v>
      </c>
      <c r="J25" s="287">
        <v>0</v>
      </c>
      <c r="K25" s="287">
        <v>0</v>
      </c>
      <c r="L25" s="288">
        <v>0</v>
      </c>
      <c r="M25" s="37"/>
    </row>
    <row r="26" spans="1:15" ht="35.1" customHeight="1" thickBot="1">
      <c r="A26" s="1066"/>
      <c r="B26" s="79" t="s">
        <v>6</v>
      </c>
      <c r="C26" s="286">
        <f>SUM(C24:C25)</f>
        <v>25</v>
      </c>
      <c r="D26" s="195">
        <f t="shared" ref="D26" si="29">SUM(D24:D25)</f>
        <v>172</v>
      </c>
      <c r="E26" s="195">
        <f t="shared" ref="E26" si="30">SUM(E24:E25)</f>
        <v>35758</v>
      </c>
      <c r="F26" s="195">
        <f t="shared" ref="F26" si="31">SUM(F24:F25)</f>
        <v>3733</v>
      </c>
      <c r="G26" s="196">
        <f t="shared" ref="G26" si="32">SUM(G24:G25)</f>
        <v>136941</v>
      </c>
      <c r="H26" s="322">
        <f t="shared" ref="H26" si="33">SUM(H24:H25)</f>
        <v>0</v>
      </c>
      <c r="I26" s="195">
        <f t="shared" ref="I26" si="34">SUM(I24:I25)</f>
        <v>0</v>
      </c>
      <c r="J26" s="195">
        <f t="shared" ref="J26" si="35">SUM(J24:J25)</f>
        <v>0</v>
      </c>
      <c r="K26" s="195">
        <f t="shared" ref="K26" si="36">SUM(K24:K25)</f>
        <v>0</v>
      </c>
      <c r="L26" s="196">
        <f t="shared" ref="L26" si="37">SUM(L24:L25)</f>
        <v>0</v>
      </c>
    </row>
    <row r="27" spans="1:15" ht="35.1" customHeight="1">
      <c r="A27" s="1064">
        <v>2018</v>
      </c>
      <c r="B27" s="80" t="s">
        <v>7</v>
      </c>
      <c r="C27" s="291">
        <v>1</v>
      </c>
      <c r="D27" s="287">
        <v>56</v>
      </c>
      <c r="E27" s="287">
        <v>13848</v>
      </c>
      <c r="F27" s="287">
        <v>0</v>
      </c>
      <c r="G27" s="853">
        <v>0</v>
      </c>
      <c r="H27" s="320">
        <v>0</v>
      </c>
      <c r="I27" s="287">
        <v>0</v>
      </c>
      <c r="J27" s="287">
        <v>0</v>
      </c>
      <c r="K27" s="287">
        <v>0</v>
      </c>
      <c r="L27" s="288">
        <v>0</v>
      </c>
      <c r="M27" s="39"/>
      <c r="O27" s="294"/>
    </row>
    <row r="28" spans="1:15" ht="35.1" customHeight="1">
      <c r="A28" s="1065"/>
      <c r="B28" s="78" t="s">
        <v>5</v>
      </c>
      <c r="C28" s="848">
        <v>11</v>
      </c>
      <c r="D28" s="850">
        <v>14</v>
      </c>
      <c r="E28" s="289">
        <v>1913</v>
      </c>
      <c r="F28" s="850">
        <v>1296</v>
      </c>
      <c r="G28" s="290">
        <v>60042</v>
      </c>
      <c r="H28" s="321">
        <v>1</v>
      </c>
      <c r="I28" s="289">
        <v>1</v>
      </c>
      <c r="J28" s="289">
        <v>220</v>
      </c>
      <c r="K28" s="289">
        <v>220</v>
      </c>
      <c r="L28" s="290">
        <v>1980</v>
      </c>
      <c r="M28" s="37"/>
    </row>
    <row r="29" spans="1:15" ht="35.1" customHeight="1" thickBot="1">
      <c r="A29" s="1066"/>
      <c r="B29" s="79" t="s">
        <v>6</v>
      </c>
      <c r="C29" s="286">
        <f>SUM(C27:C28)</f>
        <v>12</v>
      </c>
      <c r="D29" s="195">
        <f t="shared" ref="D29" si="38">SUM(D27:D28)</f>
        <v>70</v>
      </c>
      <c r="E29" s="195">
        <f t="shared" ref="E29" si="39">SUM(E27:E28)</f>
        <v>15761</v>
      </c>
      <c r="F29" s="195">
        <f t="shared" ref="F29" si="40">SUM(F27:F28)</f>
        <v>1296</v>
      </c>
      <c r="G29" s="196">
        <f t="shared" ref="G29" si="41">SUM(G27:G28)</f>
        <v>60042</v>
      </c>
      <c r="H29" s="322">
        <f t="shared" ref="H29" si="42">SUM(H27:H28)</f>
        <v>1</v>
      </c>
      <c r="I29" s="195">
        <f t="shared" ref="I29" si="43">SUM(I27:I28)</f>
        <v>1</v>
      </c>
      <c r="J29" s="195">
        <f t="shared" ref="J29" si="44">SUM(J27:J28)</f>
        <v>220</v>
      </c>
      <c r="K29" s="195">
        <f t="shared" ref="K29" si="45">SUM(K27:K28)</f>
        <v>220</v>
      </c>
      <c r="L29" s="196">
        <f t="shared" ref="L29" si="46">SUM(L27:L28)</f>
        <v>1980</v>
      </c>
    </row>
    <row r="30" spans="1:15" ht="35.1" customHeight="1" thickBot="1">
      <c r="A30" s="1064">
        <v>2019</v>
      </c>
      <c r="B30" s="80" t="s">
        <v>7</v>
      </c>
      <c r="C30" s="291">
        <v>3</v>
      </c>
      <c r="D30" s="287">
        <v>81</v>
      </c>
      <c r="E30" s="287">
        <v>20807</v>
      </c>
      <c r="F30" s="287">
        <v>29</v>
      </c>
      <c r="G30" s="853">
        <v>1502</v>
      </c>
      <c r="H30" s="320">
        <v>0</v>
      </c>
      <c r="I30" s="287">
        <v>0</v>
      </c>
      <c r="J30" s="287">
        <v>0</v>
      </c>
      <c r="K30" s="287">
        <v>0</v>
      </c>
      <c r="L30" s="288">
        <v>0</v>
      </c>
      <c r="M30" s="39"/>
      <c r="O30" s="294"/>
    </row>
    <row r="31" spans="1:15" ht="35.1" customHeight="1">
      <c r="A31" s="1065"/>
      <c r="B31" s="78" t="s">
        <v>5</v>
      </c>
      <c r="C31" s="848">
        <v>8</v>
      </c>
      <c r="D31" s="850">
        <v>12</v>
      </c>
      <c r="E31" s="289">
        <v>1439</v>
      </c>
      <c r="F31" s="850">
        <v>738</v>
      </c>
      <c r="G31" s="290">
        <v>49014</v>
      </c>
      <c r="H31" s="320">
        <v>0</v>
      </c>
      <c r="I31" s="287">
        <v>0</v>
      </c>
      <c r="J31" s="287">
        <v>0</v>
      </c>
      <c r="K31" s="287">
        <v>0</v>
      </c>
      <c r="L31" s="288">
        <v>0</v>
      </c>
      <c r="M31" s="37"/>
    </row>
    <row r="32" spans="1:15" ht="35.1" customHeight="1" thickBot="1">
      <c r="A32" s="1066"/>
      <c r="B32" s="79" t="s">
        <v>6</v>
      </c>
      <c r="C32" s="286">
        <f>SUM(C30:C31)</f>
        <v>11</v>
      </c>
      <c r="D32" s="195">
        <f t="shared" ref="D32" si="47">SUM(D30:D31)</f>
        <v>93</v>
      </c>
      <c r="E32" s="195">
        <f t="shared" ref="E32" si="48">SUM(E30:E31)</f>
        <v>22246</v>
      </c>
      <c r="F32" s="195">
        <f t="shared" ref="F32" si="49">SUM(F30:F31)</f>
        <v>767</v>
      </c>
      <c r="G32" s="196">
        <f t="shared" ref="G32" si="50">SUM(G30:G31)</f>
        <v>50516</v>
      </c>
      <c r="H32" s="322">
        <f t="shared" ref="H32" si="51">SUM(H30:H31)</f>
        <v>0</v>
      </c>
      <c r="I32" s="195">
        <f t="shared" ref="I32" si="52">SUM(I30:I31)</f>
        <v>0</v>
      </c>
      <c r="J32" s="195">
        <f t="shared" ref="J32" si="53">SUM(J30:J31)</f>
        <v>0</v>
      </c>
      <c r="K32" s="195">
        <f t="shared" ref="K32" si="54">SUM(K30:K31)</f>
        <v>0</v>
      </c>
      <c r="L32" s="196">
        <f t="shared" ref="L32" si="55">SUM(L30:L31)</f>
        <v>0</v>
      </c>
    </row>
    <row r="33" spans="1:15" ht="35.1" customHeight="1">
      <c r="A33" s="1064">
        <v>2020</v>
      </c>
      <c r="B33" s="80" t="s">
        <v>7</v>
      </c>
      <c r="C33" s="291">
        <v>2</v>
      </c>
      <c r="D33" s="287">
        <v>80</v>
      </c>
      <c r="E33" s="287">
        <v>20620</v>
      </c>
      <c r="F33" s="287">
        <v>2</v>
      </c>
      <c r="G33" s="853">
        <v>606</v>
      </c>
      <c r="H33" s="320">
        <v>0</v>
      </c>
      <c r="I33" s="287">
        <v>0</v>
      </c>
      <c r="J33" s="287">
        <v>0</v>
      </c>
      <c r="K33" s="287">
        <v>0</v>
      </c>
      <c r="L33" s="288">
        <v>0</v>
      </c>
      <c r="M33" s="39"/>
      <c r="O33" s="294"/>
    </row>
    <row r="34" spans="1:15" ht="35.1" customHeight="1">
      <c r="A34" s="1065"/>
      <c r="B34" s="78" t="s">
        <v>5</v>
      </c>
      <c r="C34" s="848">
        <v>8</v>
      </c>
      <c r="D34" s="850">
        <v>11</v>
      </c>
      <c r="E34" s="289">
        <v>1096</v>
      </c>
      <c r="F34" s="850">
        <v>509</v>
      </c>
      <c r="G34" s="290">
        <v>45616</v>
      </c>
      <c r="H34" s="321">
        <v>0</v>
      </c>
      <c r="I34" s="289">
        <v>0</v>
      </c>
      <c r="J34" s="289">
        <v>0</v>
      </c>
      <c r="K34" s="289">
        <v>0</v>
      </c>
      <c r="L34" s="293">
        <v>0</v>
      </c>
      <c r="M34" s="37"/>
    </row>
    <row r="35" spans="1:15" ht="35.1" customHeight="1" thickBot="1">
      <c r="A35" s="1066"/>
      <c r="B35" s="79" t="s">
        <v>6</v>
      </c>
      <c r="C35" s="286">
        <f>SUM(C33:C34)</f>
        <v>10</v>
      </c>
      <c r="D35" s="195">
        <f t="shared" ref="D35" si="56">SUM(D33:D34)</f>
        <v>91</v>
      </c>
      <c r="E35" s="195">
        <f t="shared" ref="E35" si="57">SUM(E33:E34)</f>
        <v>21716</v>
      </c>
      <c r="F35" s="195">
        <f t="shared" ref="F35" si="58">SUM(F33:F34)</f>
        <v>511</v>
      </c>
      <c r="G35" s="196">
        <f t="shared" ref="G35" si="59">SUM(G33:G34)</f>
        <v>46222</v>
      </c>
      <c r="H35" s="322">
        <f t="shared" ref="H35" si="60">SUM(H33:H34)</f>
        <v>0</v>
      </c>
      <c r="I35" s="195">
        <f t="shared" ref="I35" si="61">SUM(I33:I34)</f>
        <v>0</v>
      </c>
      <c r="J35" s="195">
        <f t="shared" ref="J35" si="62">SUM(J33:J34)</f>
        <v>0</v>
      </c>
      <c r="K35" s="195">
        <f t="shared" ref="K35" si="63">SUM(K33:K34)</f>
        <v>0</v>
      </c>
      <c r="L35" s="196">
        <f t="shared" ref="L35" si="64">SUM(L33:L34)</f>
        <v>0</v>
      </c>
    </row>
    <row r="36" spans="1:15" ht="35.1" customHeight="1">
      <c r="A36" s="1064">
        <v>2021</v>
      </c>
      <c r="B36" s="80" t="s">
        <v>7</v>
      </c>
      <c r="C36" s="291">
        <v>2</v>
      </c>
      <c r="D36" s="287">
        <v>80</v>
      </c>
      <c r="E36" s="287">
        <v>20620</v>
      </c>
      <c r="F36" s="287">
        <v>2</v>
      </c>
      <c r="G36" s="853">
        <v>322</v>
      </c>
      <c r="H36" s="320">
        <v>0</v>
      </c>
      <c r="I36" s="287">
        <v>0</v>
      </c>
      <c r="J36" s="287">
        <v>0</v>
      </c>
      <c r="K36" s="287">
        <v>0</v>
      </c>
      <c r="L36" s="288">
        <v>0</v>
      </c>
      <c r="M36" s="39"/>
      <c r="O36" s="294"/>
    </row>
    <row r="37" spans="1:15" ht="35.1" customHeight="1">
      <c r="A37" s="1065"/>
      <c r="B37" s="78" t="s">
        <v>5</v>
      </c>
      <c r="C37" s="848">
        <v>12</v>
      </c>
      <c r="D37" s="850">
        <v>24</v>
      </c>
      <c r="E37" s="289">
        <v>1830</v>
      </c>
      <c r="F37" s="850">
        <v>484</v>
      </c>
      <c r="G37" s="290">
        <v>94217</v>
      </c>
      <c r="H37" s="321">
        <v>0</v>
      </c>
      <c r="I37" s="289">
        <v>0</v>
      </c>
      <c r="J37" s="289">
        <v>0</v>
      </c>
      <c r="K37" s="289">
        <v>0</v>
      </c>
      <c r="L37" s="293">
        <v>0</v>
      </c>
      <c r="M37" s="37"/>
    </row>
    <row r="38" spans="1:15" ht="35.1" customHeight="1" thickBot="1">
      <c r="A38" s="1066"/>
      <c r="B38" s="79" t="s">
        <v>6</v>
      </c>
      <c r="C38" s="286">
        <f>SUM(C36:C37)</f>
        <v>14</v>
      </c>
      <c r="D38" s="195">
        <f t="shared" ref="D38:L38" si="65">SUM(D36:D37)</f>
        <v>104</v>
      </c>
      <c r="E38" s="195">
        <f t="shared" si="65"/>
        <v>22450</v>
      </c>
      <c r="F38" s="195">
        <f t="shared" si="65"/>
        <v>486</v>
      </c>
      <c r="G38" s="196">
        <f t="shared" si="65"/>
        <v>94539</v>
      </c>
      <c r="H38" s="322">
        <f t="shared" si="65"/>
        <v>0</v>
      </c>
      <c r="I38" s="195">
        <f t="shared" si="65"/>
        <v>0</v>
      </c>
      <c r="J38" s="195">
        <f t="shared" si="65"/>
        <v>0</v>
      </c>
      <c r="K38" s="195">
        <f t="shared" si="65"/>
        <v>0</v>
      </c>
      <c r="L38" s="196">
        <f t="shared" si="65"/>
        <v>0</v>
      </c>
    </row>
    <row r="39" spans="1:15" s="15" customFormat="1" ht="35.1" customHeight="1">
      <c r="A39" s="1064">
        <v>2022</v>
      </c>
      <c r="B39" s="80" t="s">
        <v>7</v>
      </c>
      <c r="C39" s="291">
        <v>2</v>
      </c>
      <c r="D39" s="287">
        <v>62</v>
      </c>
      <c r="E39" s="287">
        <v>14891</v>
      </c>
      <c r="F39" s="287">
        <v>542</v>
      </c>
      <c r="G39" s="853">
        <v>1084</v>
      </c>
      <c r="H39" s="320">
        <v>0</v>
      </c>
      <c r="I39" s="287">
        <v>0</v>
      </c>
      <c r="J39" s="287">
        <v>0</v>
      </c>
      <c r="K39" s="287">
        <v>0</v>
      </c>
      <c r="L39" s="288">
        <v>0</v>
      </c>
    </row>
    <row r="40" spans="1:15" ht="35.1" customHeight="1">
      <c r="A40" s="1065"/>
      <c r="B40" s="78" t="s">
        <v>5</v>
      </c>
      <c r="C40" s="848">
        <v>14</v>
      </c>
      <c r="D40" s="850">
        <v>17</v>
      </c>
      <c r="E40" s="289">
        <v>1754</v>
      </c>
      <c r="F40" s="850">
        <v>521</v>
      </c>
      <c r="G40" s="290">
        <v>60596</v>
      </c>
      <c r="H40" s="321">
        <v>0</v>
      </c>
      <c r="I40" s="289">
        <v>0</v>
      </c>
      <c r="J40" s="289">
        <v>0</v>
      </c>
      <c r="K40" s="289">
        <v>0</v>
      </c>
      <c r="L40" s="293">
        <v>0</v>
      </c>
    </row>
    <row r="41" spans="1:15" ht="35.1" customHeight="1" thickBot="1">
      <c r="A41" s="1066"/>
      <c r="B41" s="79" t="s">
        <v>6</v>
      </c>
      <c r="C41" s="286">
        <f>SUM(C39:C40)</f>
        <v>16</v>
      </c>
      <c r="D41" s="195">
        <f t="shared" ref="D41:L41" si="66">SUM(D39:D40)</f>
        <v>79</v>
      </c>
      <c r="E41" s="195">
        <f t="shared" si="66"/>
        <v>16645</v>
      </c>
      <c r="F41" s="195">
        <f t="shared" si="66"/>
        <v>1063</v>
      </c>
      <c r="G41" s="196">
        <f t="shared" si="66"/>
        <v>61680</v>
      </c>
      <c r="H41" s="322">
        <f t="shared" si="66"/>
        <v>0</v>
      </c>
      <c r="I41" s="195">
        <f t="shared" si="66"/>
        <v>0</v>
      </c>
      <c r="J41" s="195">
        <f t="shared" si="66"/>
        <v>0</v>
      </c>
      <c r="K41" s="195">
        <f t="shared" si="66"/>
        <v>0</v>
      </c>
      <c r="L41" s="196">
        <f t="shared" si="66"/>
        <v>0</v>
      </c>
    </row>
    <row r="42" spans="1:15" ht="32.25" customHeight="1">
      <c r="A42" s="956" t="s">
        <v>967</v>
      </c>
      <c r="B42" s="956"/>
      <c r="C42" s="956"/>
      <c r="D42" s="956"/>
      <c r="E42" s="956"/>
      <c r="F42" s="1067"/>
      <c r="G42" s="1067"/>
      <c r="H42" s="1067"/>
      <c r="I42" s="1067"/>
      <c r="J42" s="1067"/>
      <c r="K42" s="1067"/>
      <c r="L42" s="1067"/>
    </row>
    <row r="43" spans="1:15" ht="11.45" customHeight="1">
      <c r="A43" s="49"/>
    </row>
    <row r="44" spans="1:15" ht="11.45" customHeight="1"/>
    <row r="45" spans="1:15" ht="11.45" customHeight="1"/>
    <row r="46" spans="1:15" ht="11.45" customHeight="1"/>
    <row r="47" spans="1:15" ht="11.45" customHeight="1"/>
    <row r="48" spans="1:15"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sheetData>
  <mergeCells count="20">
    <mergeCell ref="A4:A5"/>
    <mergeCell ref="B4:B5"/>
    <mergeCell ref="C4:G4"/>
    <mergeCell ref="H4:L4"/>
    <mergeCell ref="A1:F1"/>
    <mergeCell ref="A3:L3"/>
    <mergeCell ref="K1:L1"/>
    <mergeCell ref="A42:L42"/>
    <mergeCell ref="A24:A26"/>
    <mergeCell ref="A15:A17"/>
    <mergeCell ref="A21:A23"/>
    <mergeCell ref="A30:A32"/>
    <mergeCell ref="A36:A38"/>
    <mergeCell ref="A39:A41"/>
    <mergeCell ref="A12:A14"/>
    <mergeCell ref="A18:A20"/>
    <mergeCell ref="A9:A11"/>
    <mergeCell ref="A33:A35"/>
    <mergeCell ref="A6:A8"/>
    <mergeCell ref="A27:A29"/>
  </mergeCells>
  <phoneticPr fontId="13" type="noConversion"/>
  <printOptions horizontalCentered="1" verticalCentered="1"/>
  <pageMargins left="0.7" right="0.7" top="0.75" bottom="0.75" header="0.3" footer="0.3"/>
  <pageSetup paperSize="9" scale="50" orientation="portrait" r:id="rId1"/>
  <headerFooter alignWithMargins="0"/>
  <ignoredErrors>
    <ignoredError sqref="I14:K14 G14:H14 C14:F1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BreakPreview" topLeftCell="A8" zoomScale="90" zoomScaleNormal="80" zoomScaleSheetLayoutView="90" workbookViewId="0">
      <selection activeCell="L20" sqref="L20"/>
    </sheetView>
  </sheetViews>
  <sheetFormatPr defaultColWidth="9.140625" defaultRowHeight="15"/>
  <cols>
    <col min="1" max="1" width="12.7109375" style="84" customWidth="1"/>
    <col min="2" max="2" width="52.5703125" style="84" customWidth="1"/>
    <col min="3" max="3" width="12.7109375" style="84" customWidth="1"/>
    <col min="4" max="4" width="18.140625" style="84" customWidth="1"/>
    <col min="5" max="5" width="14.5703125" style="84" customWidth="1"/>
    <col min="6" max="6" width="16.140625" style="84" customWidth="1"/>
    <col min="7" max="7" width="12.85546875" style="84" customWidth="1"/>
    <col min="8" max="8" width="13.42578125" style="84" customWidth="1"/>
    <col min="9" max="16384" width="9.140625" style="84"/>
  </cols>
  <sheetData>
    <row r="1" spans="1:8" s="448" customFormat="1" ht="36.75" customHeight="1">
      <c r="A1" s="1075" t="s">
        <v>809</v>
      </c>
      <c r="B1" s="1075"/>
      <c r="C1" s="1075"/>
      <c r="D1" s="552"/>
      <c r="E1" s="768"/>
      <c r="F1" s="1079" t="s">
        <v>63</v>
      </c>
      <c r="G1" s="1079"/>
      <c r="H1" s="1079"/>
    </row>
    <row r="2" spans="1:8" s="448" customFormat="1" ht="14.25" customHeight="1">
      <c r="A2" s="450"/>
      <c r="B2" s="450"/>
      <c r="C2" s="450"/>
      <c r="D2" s="451"/>
      <c r="E2" s="452"/>
      <c r="F2" s="452"/>
      <c r="G2" s="452"/>
      <c r="H2" s="452"/>
    </row>
    <row r="3" spans="1:8" s="86" customFormat="1" ht="33" customHeight="1">
      <c r="A3" s="1076" t="s">
        <v>968</v>
      </c>
      <c r="B3" s="1076"/>
      <c r="C3" s="1076"/>
      <c r="D3" s="1076"/>
      <c r="E3" s="1076"/>
      <c r="F3" s="1076"/>
      <c r="G3" s="1076"/>
      <c r="H3" s="1076"/>
    </row>
    <row r="4" spans="1:8" s="86" customFormat="1" ht="33" customHeight="1">
      <c r="A4" s="1076" t="s">
        <v>1189</v>
      </c>
      <c r="B4" s="1076"/>
      <c r="C4" s="1076"/>
      <c r="D4" s="1076"/>
      <c r="E4" s="1076"/>
      <c r="F4" s="449"/>
      <c r="G4" s="449"/>
      <c r="H4" s="449"/>
    </row>
    <row r="5" spans="1:8" ht="15" customHeight="1" thickBot="1">
      <c r="A5" s="85"/>
      <c r="B5" s="85"/>
      <c r="C5" s="85"/>
      <c r="D5" s="85"/>
      <c r="E5" s="85"/>
      <c r="F5" s="85"/>
      <c r="G5" s="85"/>
      <c r="H5" s="85"/>
    </row>
    <row r="6" spans="1:8" s="74" customFormat="1" ht="70.5" customHeight="1" thickBot="1">
      <c r="A6" s="681" t="s">
        <v>505</v>
      </c>
      <c r="B6" s="678" t="s">
        <v>17</v>
      </c>
      <c r="C6" s="673" t="s">
        <v>320</v>
      </c>
      <c r="D6" s="673" t="s">
        <v>321</v>
      </c>
      <c r="E6" s="673" t="s">
        <v>322</v>
      </c>
      <c r="F6" s="673" t="s">
        <v>323</v>
      </c>
      <c r="G6" s="673" t="s">
        <v>414</v>
      </c>
      <c r="H6" s="674" t="s">
        <v>324</v>
      </c>
    </row>
    <row r="7" spans="1:8" ht="40.5" customHeight="1">
      <c r="A7" s="435">
        <v>2</v>
      </c>
      <c r="B7" s="856" t="s">
        <v>506</v>
      </c>
      <c r="C7" s="287">
        <v>3</v>
      </c>
      <c r="D7" s="287">
        <v>59</v>
      </c>
      <c r="E7" s="287">
        <v>14436</v>
      </c>
      <c r="F7" s="287">
        <v>148</v>
      </c>
      <c r="G7" s="858">
        <f t="shared" ref="G7:G15" si="0">F7/E7*100</f>
        <v>1.0252147409254642</v>
      </c>
      <c r="H7" s="855">
        <v>29878</v>
      </c>
    </row>
    <row r="8" spans="1:8" ht="40.5" customHeight="1">
      <c r="A8" s="437">
        <v>4</v>
      </c>
      <c r="B8" s="857" t="s">
        <v>530</v>
      </c>
      <c r="C8" s="289">
        <v>2</v>
      </c>
      <c r="D8" s="289">
        <v>2</v>
      </c>
      <c r="E8" s="289">
        <v>184</v>
      </c>
      <c r="F8" s="289">
        <v>48</v>
      </c>
      <c r="G8" s="860">
        <f t="shared" si="0"/>
        <v>26.086956521739129</v>
      </c>
      <c r="H8" s="290">
        <v>11080</v>
      </c>
    </row>
    <row r="9" spans="1:8" ht="40.5" customHeight="1">
      <c r="A9" s="437">
        <v>6</v>
      </c>
      <c r="B9" s="912" t="s">
        <v>889</v>
      </c>
      <c r="C9" s="849">
        <v>1</v>
      </c>
      <c r="D9" s="849">
        <v>2</v>
      </c>
      <c r="E9" s="849">
        <v>264</v>
      </c>
      <c r="F9" s="849">
        <v>162</v>
      </c>
      <c r="G9" s="860">
        <f t="shared" si="0"/>
        <v>61.363636363636367</v>
      </c>
      <c r="H9" s="854">
        <v>1458</v>
      </c>
    </row>
    <row r="10" spans="1:8" ht="40.5" customHeight="1">
      <c r="A10" s="437">
        <v>8</v>
      </c>
      <c r="B10" s="679" t="s">
        <v>332</v>
      </c>
      <c r="C10" s="289">
        <v>1</v>
      </c>
      <c r="D10" s="289">
        <v>1</v>
      </c>
      <c r="E10" s="289">
        <v>13</v>
      </c>
      <c r="F10" s="289">
        <v>12</v>
      </c>
      <c r="G10" s="860">
        <f t="shared" si="0"/>
        <v>92.307692307692307</v>
      </c>
      <c r="H10" s="290">
        <v>156</v>
      </c>
    </row>
    <row r="11" spans="1:8" ht="40.5" customHeight="1">
      <c r="A11" s="437">
        <v>12</v>
      </c>
      <c r="B11" s="912" t="s">
        <v>1191</v>
      </c>
      <c r="C11" s="849">
        <v>3</v>
      </c>
      <c r="D11" s="849">
        <v>3</v>
      </c>
      <c r="E11" s="849">
        <v>594</v>
      </c>
      <c r="F11" s="849">
        <v>136</v>
      </c>
      <c r="G11" s="860">
        <f t="shared" si="0"/>
        <v>22.895622895622896</v>
      </c>
      <c r="H11" s="854">
        <v>13524</v>
      </c>
    </row>
    <row r="12" spans="1:8" ht="40.5" customHeight="1">
      <c r="A12" s="913">
        <v>15</v>
      </c>
      <c r="B12" s="679" t="s">
        <v>339</v>
      </c>
      <c r="C12" s="849">
        <v>2</v>
      </c>
      <c r="D12" s="849">
        <v>2</v>
      </c>
      <c r="E12" s="849">
        <v>11</v>
      </c>
      <c r="F12" s="849">
        <v>7</v>
      </c>
      <c r="G12" s="860">
        <f t="shared" si="0"/>
        <v>63.636363636363633</v>
      </c>
      <c r="H12" s="854">
        <v>2100</v>
      </c>
    </row>
    <row r="13" spans="1:8" ht="40.5" customHeight="1">
      <c r="A13" s="913">
        <v>16</v>
      </c>
      <c r="B13" s="728" t="s">
        <v>823</v>
      </c>
      <c r="C13" s="849">
        <v>2</v>
      </c>
      <c r="D13" s="849">
        <v>3</v>
      </c>
      <c r="E13" s="849">
        <v>70</v>
      </c>
      <c r="F13" s="849">
        <v>6</v>
      </c>
      <c r="G13" s="860">
        <f t="shared" si="0"/>
        <v>8.5714285714285712</v>
      </c>
      <c r="H13" s="854">
        <v>1800</v>
      </c>
    </row>
    <row r="14" spans="1:8" ht="40.5" customHeight="1">
      <c r="A14" s="913">
        <v>17</v>
      </c>
      <c r="B14" s="679" t="s">
        <v>632</v>
      </c>
      <c r="C14" s="849">
        <v>1</v>
      </c>
      <c r="D14" s="849">
        <v>1</v>
      </c>
      <c r="E14" s="849">
        <v>30</v>
      </c>
      <c r="F14" s="289">
        <v>2</v>
      </c>
      <c r="G14" s="859">
        <f t="shared" si="0"/>
        <v>6.666666666666667</v>
      </c>
      <c r="H14" s="854">
        <v>600</v>
      </c>
    </row>
    <row r="15" spans="1:8" ht="40.5" customHeight="1" thickBot="1">
      <c r="A15" s="914">
        <v>20</v>
      </c>
      <c r="B15" s="915" t="s">
        <v>1190</v>
      </c>
      <c r="C15" s="916">
        <v>1</v>
      </c>
      <c r="D15" s="916">
        <v>6</v>
      </c>
      <c r="E15" s="916">
        <v>1043</v>
      </c>
      <c r="F15" s="916">
        <v>542</v>
      </c>
      <c r="G15" s="859">
        <f t="shared" si="0"/>
        <v>51.965484180249277</v>
      </c>
      <c r="H15" s="917">
        <v>1084</v>
      </c>
    </row>
    <row r="16" spans="1:8" ht="68.25" customHeight="1" thickBot="1">
      <c r="A16" s="1077" t="s">
        <v>13</v>
      </c>
      <c r="B16" s="1078"/>
      <c r="C16" s="675">
        <f>SUM(C7:C15)</f>
        <v>16</v>
      </c>
      <c r="D16" s="675">
        <f>SUM(D7:D15)</f>
        <v>79</v>
      </c>
      <c r="E16" s="675">
        <f>SUM(E7:E15)</f>
        <v>16645</v>
      </c>
      <c r="F16" s="675">
        <f>SUM(F7:F15)</f>
        <v>1063</v>
      </c>
      <c r="G16" s="676">
        <f>F16/E16*100</f>
        <v>6.3863021928507058</v>
      </c>
      <c r="H16" s="677">
        <f>SUM(H7:H15)</f>
        <v>61680</v>
      </c>
    </row>
    <row r="18" spans="1:8" ht="9.75" customHeight="1">
      <c r="A18"/>
      <c r="B18"/>
      <c r="C18"/>
      <c r="D18"/>
      <c r="E18"/>
      <c r="F18"/>
      <c r="G18"/>
      <c r="H18"/>
    </row>
    <row r="19" spans="1:8" ht="30" customHeight="1">
      <c r="A19"/>
      <c r="B19"/>
      <c r="C19"/>
      <c r="D19"/>
      <c r="E19"/>
      <c r="F19"/>
      <c r="G19"/>
      <c r="H19"/>
    </row>
    <row r="21" spans="1:8" ht="15.75">
      <c r="C21" s="212"/>
      <c r="D21" s="212"/>
    </row>
  </sheetData>
  <mergeCells count="5">
    <mergeCell ref="A1:C1"/>
    <mergeCell ref="A4:E4"/>
    <mergeCell ref="A16:B16"/>
    <mergeCell ref="A3:H3"/>
    <mergeCell ref="F1:H1"/>
  </mergeCells>
  <phoneticPr fontId="13" type="noConversion"/>
  <printOptions horizontalCentered="1" verticalCentered="1"/>
  <pageMargins left="0" right="0" top="0" bottom="0" header="0" footer="0"/>
  <pageSetup paperSize="9" scale="70" orientation="landscape" r:id="rId1"/>
  <headerFooter alignWithMargins="0"/>
  <ignoredErrors>
    <ignoredError sqref="G16"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showGridLines="0" view="pageBreakPreview" topLeftCell="A388" zoomScale="110" zoomScaleNormal="70" zoomScaleSheetLayoutView="110" workbookViewId="0">
      <selection activeCell="I366" sqref="I366"/>
    </sheetView>
  </sheetViews>
  <sheetFormatPr defaultColWidth="9.140625" defaultRowHeight="12.75"/>
  <cols>
    <col min="1" max="1" width="7.7109375" style="143" customWidth="1"/>
    <col min="2" max="2" width="28.140625" style="144" customWidth="1"/>
    <col min="3" max="3" width="12.7109375" style="145" customWidth="1"/>
    <col min="4" max="4" width="53.7109375" style="143" customWidth="1"/>
    <col min="5" max="5" width="13.140625" style="146" customWidth="1"/>
    <col min="6" max="6" width="11" style="780" customWidth="1"/>
    <col min="7" max="16384" width="9.140625" style="143"/>
  </cols>
  <sheetData>
    <row r="1" spans="1:9" ht="38.1" customHeight="1">
      <c r="A1" s="556" t="s">
        <v>634</v>
      </c>
      <c r="B1" s="553"/>
      <c r="C1" s="667"/>
      <c r="D1" s="628"/>
      <c r="E1" s="1090" t="s">
        <v>63</v>
      </c>
      <c r="F1" s="1090"/>
    </row>
    <row r="2" spans="1:9" ht="3" customHeight="1"/>
    <row r="3" spans="1:9" ht="39.950000000000003" customHeight="1" thickBot="1">
      <c r="A3" s="1099" t="s">
        <v>1005</v>
      </c>
      <c r="B3" s="1099"/>
      <c r="C3" s="1099"/>
      <c r="D3" s="1099"/>
      <c r="E3" s="1099"/>
      <c r="F3" s="1099"/>
    </row>
    <row r="4" spans="1:9" ht="30" customHeight="1">
      <c r="A4" s="1082" t="s">
        <v>378</v>
      </c>
      <c r="B4" s="1084" t="s">
        <v>17</v>
      </c>
      <c r="C4" s="1086" t="s">
        <v>154</v>
      </c>
      <c r="D4" s="1084" t="s">
        <v>379</v>
      </c>
      <c r="E4" s="1088" t="s">
        <v>380</v>
      </c>
      <c r="F4" s="1089"/>
    </row>
    <row r="5" spans="1:9" ht="30" customHeight="1" thickBot="1">
      <c r="A5" s="1083"/>
      <c r="B5" s="1085"/>
      <c r="C5" s="1087"/>
      <c r="D5" s="1085"/>
      <c r="E5" s="554" t="s">
        <v>298</v>
      </c>
      <c r="F5" s="555" t="s">
        <v>99</v>
      </c>
      <c r="I5" s="275"/>
    </row>
    <row r="6" spans="1:9" ht="15" customHeight="1">
      <c r="A6" s="1107">
        <v>1</v>
      </c>
      <c r="B6" s="1110" t="s">
        <v>297</v>
      </c>
      <c r="C6" s="1113">
        <v>160771</v>
      </c>
      <c r="D6" s="151" t="s">
        <v>176</v>
      </c>
      <c r="E6" s="1116">
        <v>1680</v>
      </c>
      <c r="F6" s="1117">
        <f>ROUNDUP(E6/$C$6*100,2)</f>
        <v>1.05</v>
      </c>
    </row>
    <row r="7" spans="1:9" ht="19.5" customHeight="1">
      <c r="A7" s="1108"/>
      <c r="B7" s="1111"/>
      <c r="C7" s="1114"/>
      <c r="D7" s="148" t="s">
        <v>177</v>
      </c>
      <c r="E7" s="1103"/>
      <c r="F7" s="1101" t="e">
        <f>D7/C7*100</f>
        <v>#VALUE!</v>
      </c>
    </row>
    <row r="8" spans="1:9" ht="15" customHeight="1">
      <c r="A8" s="1108"/>
      <c r="B8" s="1111"/>
      <c r="C8" s="1114"/>
      <c r="D8" s="149" t="s">
        <v>178</v>
      </c>
      <c r="E8" s="1102">
        <v>12765</v>
      </c>
      <c r="F8" s="1100">
        <f>ROUNDUP(E8/$C$6*100,2)</f>
        <v>7.9399999999999995</v>
      </c>
    </row>
    <row r="9" spans="1:9" ht="21" customHeight="1">
      <c r="A9" s="1108"/>
      <c r="B9" s="1111"/>
      <c r="C9" s="1114"/>
      <c r="D9" s="148" t="s">
        <v>179</v>
      </c>
      <c r="E9" s="1103"/>
      <c r="F9" s="1101" t="e">
        <f>D9/C9*100</f>
        <v>#VALUE!</v>
      </c>
    </row>
    <row r="10" spans="1:9" ht="15" customHeight="1">
      <c r="A10" s="1108"/>
      <c r="B10" s="1111"/>
      <c r="C10" s="1114"/>
      <c r="D10" s="149" t="s">
        <v>904</v>
      </c>
      <c r="E10" s="1102">
        <v>19881</v>
      </c>
      <c r="F10" s="1100">
        <f>ROUNDUP(E10/$C$6*100,2)</f>
        <v>12.37</v>
      </c>
    </row>
    <row r="11" spans="1:9" ht="21" customHeight="1">
      <c r="A11" s="1108"/>
      <c r="B11" s="1111"/>
      <c r="C11" s="1114"/>
      <c r="D11" s="150" t="s">
        <v>588</v>
      </c>
      <c r="E11" s="1103"/>
      <c r="F11" s="1101" t="e">
        <f>D11/C11*100</f>
        <v>#VALUE!</v>
      </c>
    </row>
    <row r="12" spans="1:9" ht="15" customHeight="1">
      <c r="A12" s="1108"/>
      <c r="B12" s="1111"/>
      <c r="C12" s="1114"/>
      <c r="D12" s="149" t="s">
        <v>299</v>
      </c>
      <c r="E12" s="1102">
        <v>1</v>
      </c>
      <c r="F12" s="1100">
        <f>ROUNDUP(E12/$C$6*100,2)</f>
        <v>0.01</v>
      </c>
    </row>
    <row r="13" spans="1:9" ht="15" customHeight="1">
      <c r="A13" s="1108"/>
      <c r="B13" s="1111"/>
      <c r="C13" s="1114"/>
      <c r="D13" s="148" t="s">
        <v>300</v>
      </c>
      <c r="E13" s="1103"/>
      <c r="F13" s="1101" t="e">
        <f>D13/C13*100</f>
        <v>#VALUE!</v>
      </c>
    </row>
    <row r="14" spans="1:9" ht="15" customHeight="1">
      <c r="A14" s="1108"/>
      <c r="B14" s="1111"/>
      <c r="C14" s="1114"/>
      <c r="D14" s="149" t="s">
        <v>969</v>
      </c>
      <c r="E14" s="1102">
        <v>1521</v>
      </c>
      <c r="F14" s="1100">
        <f>ROUNDUP(E14/$C$6*100,2)</f>
        <v>0.95</v>
      </c>
    </row>
    <row r="15" spans="1:9" ht="15" customHeight="1">
      <c r="A15" s="1108"/>
      <c r="B15" s="1111"/>
      <c r="C15" s="1114"/>
      <c r="D15" s="148" t="s">
        <v>531</v>
      </c>
      <c r="E15" s="1103"/>
      <c r="F15" s="1101" t="e">
        <f>D15/C15*100</f>
        <v>#VALUE!</v>
      </c>
    </row>
    <row r="16" spans="1:9" ht="17.25" customHeight="1">
      <c r="A16" s="1108"/>
      <c r="B16" s="1111"/>
      <c r="C16" s="1114"/>
      <c r="D16" s="149" t="s">
        <v>970</v>
      </c>
      <c r="E16" s="1102">
        <v>41</v>
      </c>
      <c r="F16" s="1100">
        <f>ROUNDUP(E16/$C$6*100,2)</f>
        <v>0.03</v>
      </c>
    </row>
    <row r="17" spans="1:6" ht="17.25" customHeight="1">
      <c r="A17" s="1108"/>
      <c r="B17" s="1111"/>
      <c r="C17" s="1114"/>
      <c r="D17" s="148" t="s">
        <v>971</v>
      </c>
      <c r="E17" s="1103"/>
      <c r="F17" s="1101" t="e">
        <f>D17/C17*100</f>
        <v>#VALUE!</v>
      </c>
    </row>
    <row r="18" spans="1:6" ht="15" customHeight="1">
      <c r="A18" s="1108"/>
      <c r="B18" s="1111"/>
      <c r="C18" s="1114"/>
      <c r="D18" s="147" t="s">
        <v>972</v>
      </c>
      <c r="E18" s="1104">
        <v>95</v>
      </c>
      <c r="F18" s="1100">
        <f>ROUNDUP(E18/$C$6*100,2)</f>
        <v>6.0000000000000005E-2</v>
      </c>
    </row>
    <row r="19" spans="1:6" ht="15" customHeight="1" thickBot="1">
      <c r="A19" s="1109"/>
      <c r="B19" s="1112"/>
      <c r="C19" s="1115"/>
      <c r="D19" s="152" t="s">
        <v>532</v>
      </c>
      <c r="E19" s="1105"/>
      <c r="F19" s="1106" t="e">
        <f>D19/C19*100</f>
        <v>#VALUE!</v>
      </c>
    </row>
    <row r="20" spans="1:6" ht="15" customHeight="1">
      <c r="A20" s="1119">
        <v>2</v>
      </c>
      <c r="B20" s="1121" t="s">
        <v>381</v>
      </c>
      <c r="C20" s="1123">
        <v>684812</v>
      </c>
      <c r="D20" s="147" t="s">
        <v>180</v>
      </c>
      <c r="E20" s="1103">
        <v>12183</v>
      </c>
      <c r="F20" s="1100">
        <f>ROUNDUP(E20/$C$20*100,2)</f>
        <v>1.78</v>
      </c>
    </row>
    <row r="21" spans="1:6" ht="15" customHeight="1">
      <c r="A21" s="1120"/>
      <c r="B21" s="1122"/>
      <c r="C21" s="1124"/>
      <c r="D21" s="148" t="s">
        <v>355</v>
      </c>
      <c r="E21" s="1118"/>
      <c r="F21" s="1101" t="e">
        <f>D21/C21*100</f>
        <v>#VALUE!</v>
      </c>
    </row>
    <row r="22" spans="1:6" ht="15" customHeight="1">
      <c r="A22" s="1120"/>
      <c r="B22" s="1122"/>
      <c r="C22" s="1124"/>
      <c r="D22" s="149" t="s">
        <v>181</v>
      </c>
      <c r="E22" s="1118">
        <v>34707</v>
      </c>
      <c r="F22" s="1101">
        <f>ROUNDUP(E22/$C$20*100,2)</f>
        <v>5.0699999999999994</v>
      </c>
    </row>
    <row r="23" spans="1:6" ht="18.75" customHeight="1">
      <c r="A23" s="1120"/>
      <c r="B23" s="1122"/>
      <c r="C23" s="1124"/>
      <c r="D23" s="148" t="s">
        <v>589</v>
      </c>
      <c r="E23" s="1118"/>
      <c r="F23" s="1101" t="e">
        <f>D23/C23*100</f>
        <v>#VALUE!</v>
      </c>
    </row>
    <row r="24" spans="1:6" ht="15" customHeight="1">
      <c r="A24" s="1120"/>
      <c r="B24" s="1122"/>
      <c r="C24" s="1124"/>
      <c r="D24" s="149" t="s">
        <v>182</v>
      </c>
      <c r="E24" s="1118">
        <v>34315</v>
      </c>
      <c r="F24" s="1101">
        <f>ROUNDUP(E24/$C$20*100,2)</f>
        <v>5.0199999999999996</v>
      </c>
    </row>
    <row r="25" spans="1:6" ht="18.75" customHeight="1">
      <c r="A25" s="1120"/>
      <c r="B25" s="1122"/>
      <c r="C25" s="1124"/>
      <c r="D25" s="148" t="s">
        <v>590</v>
      </c>
      <c r="E25" s="1118"/>
      <c r="F25" s="1101" t="e">
        <f>D25/C25*100</f>
        <v>#VALUE!</v>
      </c>
    </row>
    <row r="26" spans="1:6" ht="15" customHeight="1">
      <c r="A26" s="1120"/>
      <c r="B26" s="1122"/>
      <c r="C26" s="1124"/>
      <c r="D26" s="149" t="s">
        <v>183</v>
      </c>
      <c r="E26" s="1118">
        <v>1424</v>
      </c>
      <c r="F26" s="1101">
        <f>ROUNDUP(E26/$C$20*100,2)</f>
        <v>0.21000000000000002</v>
      </c>
    </row>
    <row r="27" spans="1:6" ht="15" customHeight="1">
      <c r="A27" s="1120"/>
      <c r="B27" s="1122"/>
      <c r="C27" s="1124"/>
      <c r="D27" s="148" t="s">
        <v>184</v>
      </c>
      <c r="E27" s="1118"/>
      <c r="F27" s="1101" t="e">
        <f>D27/C27*100</f>
        <v>#VALUE!</v>
      </c>
    </row>
    <row r="28" spans="1:6" ht="15" customHeight="1">
      <c r="A28" s="1120"/>
      <c r="B28" s="1122"/>
      <c r="C28" s="1124"/>
      <c r="D28" s="149" t="s">
        <v>973</v>
      </c>
      <c r="E28" s="1118">
        <v>117</v>
      </c>
      <c r="F28" s="1101">
        <f>ROUNDUP(E28/$C$20*100,2)</f>
        <v>0.02</v>
      </c>
    </row>
    <row r="29" spans="1:6" ht="15" customHeight="1">
      <c r="A29" s="1120"/>
      <c r="B29" s="1122"/>
      <c r="C29" s="1124"/>
      <c r="D29" s="148" t="s">
        <v>301</v>
      </c>
      <c r="E29" s="1118"/>
      <c r="F29" s="1101" t="e">
        <f>D29/C29*100</f>
        <v>#VALUE!</v>
      </c>
    </row>
    <row r="30" spans="1:6" ht="15" customHeight="1">
      <c r="A30" s="1120"/>
      <c r="B30" s="1122"/>
      <c r="C30" s="1124"/>
      <c r="D30" s="147" t="s">
        <v>449</v>
      </c>
      <c r="E30" s="1118">
        <v>5</v>
      </c>
      <c r="F30" s="1101">
        <f>ROUNDUP(E30/$C$20*100,2)</f>
        <v>0.01</v>
      </c>
    </row>
    <row r="31" spans="1:6" ht="15" customHeight="1">
      <c r="A31" s="1120"/>
      <c r="B31" s="1122"/>
      <c r="C31" s="1124"/>
      <c r="D31" s="148" t="s">
        <v>437</v>
      </c>
      <c r="E31" s="1118"/>
      <c r="F31" s="1101" t="e">
        <f>D31/C31*100</f>
        <v>#VALUE!</v>
      </c>
    </row>
    <row r="32" spans="1:6" ht="15" customHeight="1">
      <c r="A32" s="1120"/>
      <c r="B32" s="1122"/>
      <c r="C32" s="1124"/>
      <c r="D32" s="771" t="s">
        <v>974</v>
      </c>
      <c r="E32" s="1118">
        <v>10</v>
      </c>
      <c r="F32" s="1101">
        <f>ROUNDUP(E32/$C$20*100,2)</f>
        <v>0.01</v>
      </c>
    </row>
    <row r="33" spans="1:6" ht="15" customHeight="1" thickBot="1">
      <c r="A33" s="1120"/>
      <c r="B33" s="1122"/>
      <c r="C33" s="1124"/>
      <c r="D33" s="148" t="s">
        <v>451</v>
      </c>
      <c r="E33" s="1118"/>
      <c r="F33" s="1106" t="e">
        <f>D33/C33*100</f>
        <v>#VALUE!</v>
      </c>
    </row>
    <row r="34" spans="1:6" ht="15" customHeight="1">
      <c r="A34" s="1127">
        <v>3</v>
      </c>
      <c r="B34" s="1129" t="s">
        <v>975</v>
      </c>
      <c r="C34" s="1131">
        <v>207366</v>
      </c>
      <c r="D34" s="151" t="s">
        <v>185</v>
      </c>
      <c r="E34" s="1131">
        <v>28522</v>
      </c>
      <c r="F34" s="1100">
        <f>ROUNDUP(E34/$C$34*100,2)</f>
        <v>13.76</v>
      </c>
    </row>
    <row r="35" spans="1:6" ht="15" customHeight="1">
      <c r="A35" s="1120"/>
      <c r="B35" s="1122"/>
      <c r="C35" s="1124"/>
      <c r="D35" s="148" t="s">
        <v>186</v>
      </c>
      <c r="E35" s="1124"/>
      <c r="F35" s="1101" t="e">
        <f>D35/C35*100</f>
        <v>#VALUE!</v>
      </c>
    </row>
    <row r="36" spans="1:6" ht="15" customHeight="1">
      <c r="A36" s="1120"/>
      <c r="B36" s="1122"/>
      <c r="C36" s="1124"/>
      <c r="D36" s="149" t="s">
        <v>187</v>
      </c>
      <c r="E36" s="1124">
        <v>8964</v>
      </c>
      <c r="F36" s="1100">
        <f>ROUNDUP(E36/$C$34*100,2)</f>
        <v>4.33</v>
      </c>
    </row>
    <row r="37" spans="1:6" ht="15" customHeight="1">
      <c r="A37" s="1120"/>
      <c r="B37" s="1122"/>
      <c r="C37" s="1124"/>
      <c r="D37" s="148" t="s">
        <v>591</v>
      </c>
      <c r="E37" s="1124"/>
      <c r="F37" s="1101" t="e">
        <f>D37/C37*100</f>
        <v>#VALUE!</v>
      </c>
    </row>
    <row r="38" spans="1:6" ht="12.75" customHeight="1">
      <c r="A38" s="1120"/>
      <c r="B38" s="1122"/>
      <c r="C38" s="1124"/>
      <c r="D38" s="149" t="s">
        <v>188</v>
      </c>
      <c r="E38" s="1124">
        <v>235</v>
      </c>
      <c r="F38" s="1100">
        <f>ROUNDUP(E38/$C$34*100,2)</f>
        <v>0.12</v>
      </c>
    </row>
    <row r="39" spans="1:6" ht="15.75" customHeight="1">
      <c r="A39" s="1120"/>
      <c r="B39" s="1122"/>
      <c r="C39" s="1124"/>
      <c r="D39" s="148" t="s">
        <v>189</v>
      </c>
      <c r="E39" s="1124"/>
      <c r="F39" s="1101" t="e">
        <f>D39/C39*100</f>
        <v>#VALUE!</v>
      </c>
    </row>
    <row r="40" spans="1:6" ht="15" customHeight="1">
      <c r="A40" s="1120"/>
      <c r="B40" s="1122"/>
      <c r="C40" s="1124"/>
      <c r="D40" s="149" t="s">
        <v>190</v>
      </c>
      <c r="E40" s="1124">
        <v>3089</v>
      </c>
      <c r="F40" s="1100">
        <f>ROUNDUP(E40/$C$34*100,2)</f>
        <v>1.49</v>
      </c>
    </row>
    <row r="41" spans="1:6" ht="15" customHeight="1">
      <c r="A41" s="1120"/>
      <c r="B41" s="1122"/>
      <c r="C41" s="1124"/>
      <c r="D41" s="148" t="s">
        <v>592</v>
      </c>
      <c r="E41" s="1124"/>
      <c r="F41" s="1101" t="e">
        <f>D41/C41*100</f>
        <v>#VALUE!</v>
      </c>
    </row>
    <row r="42" spans="1:6" ht="15" customHeight="1">
      <c r="A42" s="1120"/>
      <c r="B42" s="1122"/>
      <c r="C42" s="1124"/>
      <c r="D42" s="149" t="s">
        <v>498</v>
      </c>
      <c r="E42" s="1124">
        <v>12</v>
      </c>
      <c r="F42" s="1100">
        <f>ROUNDUP(E42/$C$34*100,2)</f>
        <v>0.01</v>
      </c>
    </row>
    <row r="43" spans="1:6" ht="15" customHeight="1">
      <c r="A43" s="1120"/>
      <c r="B43" s="1122"/>
      <c r="C43" s="1124"/>
      <c r="D43" s="148" t="s">
        <v>499</v>
      </c>
      <c r="E43" s="1124"/>
      <c r="F43" s="1101" t="e">
        <f>D43/C43*100</f>
        <v>#VALUE!</v>
      </c>
    </row>
    <row r="44" spans="1:6" ht="12.75" customHeight="1">
      <c r="A44" s="1120"/>
      <c r="B44" s="1122"/>
      <c r="C44" s="1124"/>
      <c r="D44" s="771" t="s">
        <v>500</v>
      </c>
      <c r="E44" s="1124">
        <v>8</v>
      </c>
      <c r="F44" s="1100">
        <f>ROUNDUP(E44/$C$34*100,2)</f>
        <v>0.01</v>
      </c>
    </row>
    <row r="45" spans="1:6" ht="27.75" customHeight="1">
      <c r="A45" s="1120"/>
      <c r="B45" s="1122"/>
      <c r="C45" s="1124"/>
      <c r="D45" s="148" t="s">
        <v>533</v>
      </c>
      <c r="E45" s="1124"/>
      <c r="F45" s="1101" t="e">
        <f>D45/C45*100</f>
        <v>#VALUE!</v>
      </c>
    </row>
    <row r="46" spans="1:6" ht="15" customHeight="1">
      <c r="A46" s="1120"/>
      <c r="B46" s="1122"/>
      <c r="C46" s="1124"/>
      <c r="D46" s="147" t="s">
        <v>556</v>
      </c>
      <c r="E46" s="1123">
        <v>395</v>
      </c>
      <c r="F46" s="1100">
        <f>ROUNDUP(E46/$C$34*100,2)</f>
        <v>0.2</v>
      </c>
    </row>
    <row r="47" spans="1:6" ht="11.25" customHeight="1">
      <c r="A47" s="1120"/>
      <c r="B47" s="1122"/>
      <c r="C47" s="1124"/>
      <c r="D47" s="150" t="s">
        <v>557</v>
      </c>
      <c r="E47" s="1133"/>
      <c r="F47" s="1101" t="e">
        <f>D47/C47*100</f>
        <v>#VALUE!</v>
      </c>
    </row>
    <row r="48" spans="1:6" ht="15" customHeight="1">
      <c r="A48" s="1120"/>
      <c r="B48" s="1122"/>
      <c r="C48" s="1124"/>
      <c r="D48" s="149" t="s">
        <v>593</v>
      </c>
      <c r="E48" s="1124">
        <v>113</v>
      </c>
      <c r="F48" s="1100">
        <f>ROUNDUP(E48/$C$34*100,2)</f>
        <v>6.0000000000000005E-2</v>
      </c>
    </row>
    <row r="49" spans="1:6" ht="18" customHeight="1" thickBot="1">
      <c r="A49" s="1128"/>
      <c r="B49" s="1130"/>
      <c r="C49" s="1125"/>
      <c r="D49" s="152" t="s">
        <v>594</v>
      </c>
      <c r="E49" s="1125"/>
      <c r="F49" s="1106" t="e">
        <f>D49/C51*100</f>
        <v>#VALUE!</v>
      </c>
    </row>
    <row r="50" spans="1:6" ht="15" customHeight="1">
      <c r="A50" s="1127">
        <v>4</v>
      </c>
      <c r="B50" s="1129" t="s">
        <v>382</v>
      </c>
      <c r="C50" s="1131">
        <v>572562</v>
      </c>
      <c r="D50" s="151" t="s">
        <v>191</v>
      </c>
      <c r="E50" s="1131">
        <v>43122</v>
      </c>
      <c r="F50" s="1132">
        <f>ROUNDUP(E50/$C$50*100,2)</f>
        <v>7.54</v>
      </c>
    </row>
    <row r="51" spans="1:6" ht="17.25" customHeight="1">
      <c r="A51" s="1120"/>
      <c r="B51" s="1122"/>
      <c r="C51" s="1124"/>
      <c r="D51" s="148" t="s">
        <v>192</v>
      </c>
      <c r="E51" s="1124"/>
      <c r="F51" s="1081" t="e">
        <f>D51/C51*100</f>
        <v>#VALUE!</v>
      </c>
    </row>
    <row r="52" spans="1:6" ht="15" customHeight="1">
      <c r="A52" s="1120"/>
      <c r="B52" s="1122"/>
      <c r="C52" s="1124"/>
      <c r="D52" s="149" t="s">
        <v>193</v>
      </c>
      <c r="E52" s="1124">
        <v>14829</v>
      </c>
      <c r="F52" s="1081">
        <f>ROUNDUP(E52/$C$50*100,2)</f>
        <v>2.59</v>
      </c>
    </row>
    <row r="53" spans="1:6" ht="19.5" customHeight="1">
      <c r="A53" s="1120"/>
      <c r="B53" s="1122"/>
      <c r="C53" s="1124"/>
      <c r="D53" s="148" t="s">
        <v>194</v>
      </c>
      <c r="E53" s="1124"/>
      <c r="F53" s="1081" t="e">
        <f>D53/C53*100</f>
        <v>#VALUE!</v>
      </c>
    </row>
    <row r="54" spans="1:6" ht="15" customHeight="1">
      <c r="A54" s="1120"/>
      <c r="B54" s="1122"/>
      <c r="C54" s="1124"/>
      <c r="D54" s="149" t="s">
        <v>195</v>
      </c>
      <c r="E54" s="1124">
        <v>131</v>
      </c>
      <c r="F54" s="1081">
        <f>ROUNDUP(E54/$C$50*100,2)</f>
        <v>0.03</v>
      </c>
    </row>
    <row r="55" spans="1:6" ht="15" customHeight="1">
      <c r="A55" s="1120"/>
      <c r="B55" s="1122"/>
      <c r="C55" s="1124"/>
      <c r="D55" s="148" t="s">
        <v>196</v>
      </c>
      <c r="E55" s="1124"/>
      <c r="F55" s="1081" t="e">
        <f>D55/C55*100</f>
        <v>#VALUE!</v>
      </c>
    </row>
    <row r="56" spans="1:6" ht="15" customHeight="1">
      <c r="A56" s="1120"/>
      <c r="B56" s="1122"/>
      <c r="C56" s="1124"/>
      <c r="D56" s="149" t="s">
        <v>534</v>
      </c>
      <c r="E56" s="1124">
        <v>3362</v>
      </c>
      <c r="F56" s="1081">
        <f>ROUNDUP(E56/$C$50*100,2)</f>
        <v>0.59</v>
      </c>
    </row>
    <row r="57" spans="1:6" ht="15" customHeight="1">
      <c r="A57" s="1120"/>
      <c r="B57" s="1122"/>
      <c r="C57" s="1124"/>
      <c r="D57" s="148" t="s">
        <v>558</v>
      </c>
      <c r="E57" s="1124"/>
      <c r="F57" s="1081" t="e">
        <f>D57/C57*100</f>
        <v>#VALUE!</v>
      </c>
    </row>
    <row r="58" spans="1:6" ht="15" customHeight="1">
      <c r="A58" s="1120"/>
      <c r="B58" s="1122"/>
      <c r="C58" s="1124"/>
      <c r="D58" s="149" t="s">
        <v>976</v>
      </c>
      <c r="E58" s="1124">
        <v>21</v>
      </c>
      <c r="F58" s="1080">
        <f>ROUNDUP(E58/$C$50*100,2)</f>
        <v>0.01</v>
      </c>
    </row>
    <row r="59" spans="1:6" ht="16.5" customHeight="1">
      <c r="A59" s="1120"/>
      <c r="B59" s="1122"/>
      <c r="C59" s="1124"/>
      <c r="D59" s="148" t="s">
        <v>977</v>
      </c>
      <c r="E59" s="1124"/>
      <c r="F59" s="1081" t="e">
        <f>D59/C59*100</f>
        <v>#VALUE!</v>
      </c>
    </row>
    <row r="60" spans="1:6" ht="15" customHeight="1">
      <c r="A60" s="1120"/>
      <c r="B60" s="1122"/>
      <c r="C60" s="1124"/>
      <c r="D60" s="149" t="s">
        <v>501</v>
      </c>
      <c r="E60" s="1124">
        <v>745</v>
      </c>
      <c r="F60" s="1080">
        <f>ROUNDUP(E60/$C$50*100,2)</f>
        <v>0.14000000000000001</v>
      </c>
    </row>
    <row r="61" spans="1:6" ht="26.25" customHeight="1" thickBot="1">
      <c r="A61" s="1128"/>
      <c r="B61" s="1130"/>
      <c r="C61" s="1125"/>
      <c r="D61" s="152" t="s">
        <v>595</v>
      </c>
      <c r="E61" s="1125"/>
      <c r="F61" s="1126" t="e">
        <f>D61/C61*100</f>
        <v>#VALUE!</v>
      </c>
    </row>
    <row r="62" spans="1:6" ht="11.25" customHeight="1"/>
    <row r="63" spans="1:6" ht="38.1" customHeight="1">
      <c r="A63" s="556" t="s">
        <v>634</v>
      </c>
      <c r="B63" s="553"/>
      <c r="C63" s="667"/>
      <c r="D63" s="628"/>
      <c r="E63" s="1090" t="s">
        <v>63</v>
      </c>
      <c r="F63" s="1090"/>
    </row>
    <row r="64" spans="1:6" ht="5.25" customHeight="1"/>
    <row r="65" spans="1:6" ht="32.25" customHeight="1" thickBot="1">
      <c r="A65" s="1098" t="s">
        <v>1004</v>
      </c>
      <c r="B65" s="1098"/>
      <c r="C65" s="1098"/>
      <c r="D65" s="1098"/>
      <c r="E65" s="1098"/>
      <c r="F65" s="1098"/>
    </row>
    <row r="66" spans="1:6" ht="36.75" customHeight="1">
      <c r="A66" s="1082" t="s">
        <v>378</v>
      </c>
      <c r="B66" s="1084" t="s">
        <v>17</v>
      </c>
      <c r="C66" s="1086" t="s">
        <v>154</v>
      </c>
      <c r="D66" s="1084" t="s">
        <v>379</v>
      </c>
      <c r="E66" s="1088" t="s">
        <v>380</v>
      </c>
      <c r="F66" s="1089"/>
    </row>
    <row r="67" spans="1:6" ht="34.5" customHeight="1" thickBot="1">
      <c r="A67" s="1083"/>
      <c r="B67" s="1085"/>
      <c r="C67" s="1087"/>
      <c r="D67" s="1085"/>
      <c r="E67" s="554" t="s">
        <v>298</v>
      </c>
      <c r="F67" s="555" t="s">
        <v>99</v>
      </c>
    </row>
    <row r="68" spans="1:6" ht="15.75" customHeight="1">
      <c r="A68" s="1127">
        <v>5</v>
      </c>
      <c r="B68" s="1129" t="s">
        <v>383</v>
      </c>
      <c r="C68" s="1131">
        <v>1313432</v>
      </c>
      <c r="D68" s="151" t="s">
        <v>197</v>
      </c>
      <c r="E68" s="1131">
        <v>42677</v>
      </c>
      <c r="F68" s="1080">
        <f>ROUNDUP(E68/$C$68*100,2)</f>
        <v>3.25</v>
      </c>
    </row>
    <row r="69" spans="1:6" ht="25.5" customHeight="1">
      <c r="A69" s="1120"/>
      <c r="B69" s="1122"/>
      <c r="C69" s="1124"/>
      <c r="D69" s="148" t="s">
        <v>535</v>
      </c>
      <c r="E69" s="1124"/>
      <c r="F69" s="1081" t="e">
        <f>D69/C69*100</f>
        <v>#VALUE!</v>
      </c>
    </row>
    <row r="70" spans="1:6" ht="12" customHeight="1">
      <c r="A70" s="1120"/>
      <c r="B70" s="1122"/>
      <c r="C70" s="1124"/>
      <c r="D70" s="771" t="s">
        <v>198</v>
      </c>
      <c r="E70" s="1124">
        <v>50213</v>
      </c>
      <c r="F70" s="1080">
        <f>ROUNDUP(E70/$C$68*100,2)</f>
        <v>3.8299999999999996</v>
      </c>
    </row>
    <row r="71" spans="1:6" ht="24" customHeight="1">
      <c r="A71" s="1120"/>
      <c r="B71" s="1122"/>
      <c r="C71" s="1124"/>
      <c r="D71" s="148" t="s">
        <v>536</v>
      </c>
      <c r="E71" s="1124"/>
      <c r="F71" s="1081" t="e">
        <f>D71/C71*100</f>
        <v>#VALUE!</v>
      </c>
    </row>
    <row r="72" spans="1:6" ht="15" customHeight="1">
      <c r="A72" s="1120"/>
      <c r="B72" s="1122"/>
      <c r="C72" s="1124"/>
      <c r="D72" s="149" t="s">
        <v>356</v>
      </c>
      <c r="E72" s="1124">
        <v>4437</v>
      </c>
      <c r="F72" s="1080">
        <f>ROUNDUP(E72/$C$68*100,2)</f>
        <v>0.34</v>
      </c>
    </row>
    <row r="73" spans="1:6" ht="28.5" customHeight="1">
      <c r="A73" s="1120"/>
      <c r="B73" s="1122"/>
      <c r="C73" s="1124"/>
      <c r="D73" s="148" t="s">
        <v>302</v>
      </c>
      <c r="E73" s="1124"/>
      <c r="F73" s="1081" t="e">
        <f>D73/C73*100</f>
        <v>#VALUE!</v>
      </c>
    </row>
    <row r="74" spans="1:6" ht="19.5" customHeight="1">
      <c r="A74" s="1120"/>
      <c r="B74" s="1122"/>
      <c r="C74" s="1124"/>
      <c r="D74" s="149" t="s">
        <v>199</v>
      </c>
      <c r="E74" s="1124">
        <v>35</v>
      </c>
      <c r="F74" s="1080">
        <f>ROUNDUP(E74/$C$68*100,2)</f>
        <v>0.01</v>
      </c>
    </row>
    <row r="75" spans="1:6" ht="21.75" customHeight="1">
      <c r="A75" s="1120"/>
      <c r="B75" s="1122"/>
      <c r="C75" s="1124"/>
      <c r="D75" s="148" t="s">
        <v>200</v>
      </c>
      <c r="E75" s="1124"/>
      <c r="F75" s="1081" t="e">
        <f>D75/C75*100</f>
        <v>#VALUE!</v>
      </c>
    </row>
    <row r="76" spans="1:6" ht="15" customHeight="1">
      <c r="A76" s="1120"/>
      <c r="B76" s="1122"/>
      <c r="C76" s="1124"/>
      <c r="D76" s="149" t="s">
        <v>635</v>
      </c>
      <c r="E76" s="1124">
        <v>21</v>
      </c>
      <c r="F76" s="1080">
        <f>ROUNDUP(E76/$C$68*100,2)</f>
        <v>0.01</v>
      </c>
    </row>
    <row r="77" spans="1:6" ht="29.25" customHeight="1">
      <c r="A77" s="1120"/>
      <c r="B77" s="1122"/>
      <c r="C77" s="1124"/>
      <c r="D77" s="148" t="s">
        <v>438</v>
      </c>
      <c r="E77" s="1124"/>
      <c r="F77" s="1081" t="e">
        <f>D77/C77*100</f>
        <v>#VALUE!</v>
      </c>
    </row>
    <row r="78" spans="1:6" ht="15" customHeight="1">
      <c r="A78" s="1120"/>
      <c r="B78" s="1122"/>
      <c r="C78" s="1124"/>
      <c r="D78" s="149" t="s">
        <v>201</v>
      </c>
      <c r="E78" s="1124">
        <v>13455</v>
      </c>
      <c r="F78" s="1080">
        <f>ROUNDUP(E78/$C$68*100,2)</f>
        <v>1.03</v>
      </c>
    </row>
    <row r="79" spans="1:6" ht="15" customHeight="1">
      <c r="A79" s="1120"/>
      <c r="B79" s="1122"/>
      <c r="C79" s="1124"/>
      <c r="D79" s="148" t="s">
        <v>202</v>
      </c>
      <c r="E79" s="1124"/>
      <c r="F79" s="1081" t="e">
        <f>D79/C79*100</f>
        <v>#VALUE!</v>
      </c>
    </row>
    <row r="80" spans="1:6" ht="15" customHeight="1">
      <c r="A80" s="1120"/>
      <c r="B80" s="1122"/>
      <c r="C80" s="1124"/>
      <c r="D80" s="149" t="s">
        <v>978</v>
      </c>
      <c r="E80" s="1124">
        <v>1473</v>
      </c>
      <c r="F80" s="1080">
        <f>ROUNDUP(E80/$C$68*100,2)</f>
        <v>0.12</v>
      </c>
    </row>
    <row r="81" spans="1:6" ht="15" customHeight="1">
      <c r="A81" s="1120"/>
      <c r="B81" s="1122"/>
      <c r="C81" s="1124"/>
      <c r="D81" s="148" t="s">
        <v>979</v>
      </c>
      <c r="E81" s="1124"/>
      <c r="F81" s="1081" t="e">
        <f>D81/C81*100</f>
        <v>#VALUE!</v>
      </c>
    </row>
    <row r="82" spans="1:6" ht="15" customHeight="1">
      <c r="A82" s="1120"/>
      <c r="B82" s="1122"/>
      <c r="C82" s="1124"/>
      <c r="D82" s="149" t="s">
        <v>452</v>
      </c>
      <c r="E82" s="1133">
        <v>37</v>
      </c>
      <c r="F82" s="1080">
        <f>ROUNDUP(E82/$C$68*100,2)</f>
        <v>0.01</v>
      </c>
    </row>
    <row r="83" spans="1:6" ht="26.25" customHeight="1">
      <c r="A83" s="1120"/>
      <c r="B83" s="1122"/>
      <c r="C83" s="1124"/>
      <c r="D83" s="150" t="s">
        <v>439</v>
      </c>
      <c r="E83" s="1123"/>
      <c r="F83" s="1081" t="e">
        <f>D83/C83*100</f>
        <v>#VALUE!</v>
      </c>
    </row>
    <row r="84" spans="1:6" ht="15" customHeight="1">
      <c r="A84" s="1120"/>
      <c r="B84" s="1122"/>
      <c r="C84" s="1124"/>
      <c r="D84" s="149" t="s">
        <v>596</v>
      </c>
      <c r="E84" s="1133">
        <v>74</v>
      </c>
      <c r="F84" s="1080">
        <f>ROUNDUP(E84/$C$68*100,2)</f>
        <v>0.01</v>
      </c>
    </row>
    <row r="85" spans="1:6" ht="34.5" customHeight="1">
      <c r="A85" s="1120"/>
      <c r="B85" s="1122"/>
      <c r="C85" s="1124"/>
      <c r="D85" s="150" t="s">
        <v>597</v>
      </c>
      <c r="E85" s="1123"/>
      <c r="F85" s="1081" t="e">
        <f>D85/C85*100</f>
        <v>#VALUE!</v>
      </c>
    </row>
    <row r="86" spans="1:6" ht="15" customHeight="1">
      <c r="A86" s="1120"/>
      <c r="B86" s="1122"/>
      <c r="C86" s="1124"/>
      <c r="D86" s="149" t="s">
        <v>1192</v>
      </c>
      <c r="E86" s="1124">
        <v>8</v>
      </c>
      <c r="F86" s="1080">
        <f>ROUNDUP(E86/$C$68*100,2)</f>
        <v>0.01</v>
      </c>
    </row>
    <row r="87" spans="1:6" ht="33" customHeight="1">
      <c r="A87" s="1120"/>
      <c r="B87" s="1122"/>
      <c r="C87" s="1124"/>
      <c r="D87" s="148" t="s">
        <v>203</v>
      </c>
      <c r="E87" s="1124"/>
      <c r="F87" s="1081" t="e">
        <f>D87/C87*100</f>
        <v>#VALUE!</v>
      </c>
    </row>
    <row r="88" spans="1:6" ht="15" customHeight="1">
      <c r="A88" s="1120"/>
      <c r="B88" s="1122"/>
      <c r="C88" s="1124"/>
      <c r="D88" s="149" t="s">
        <v>358</v>
      </c>
      <c r="E88" s="1133">
        <v>26</v>
      </c>
      <c r="F88" s="1080">
        <f>ROUNDUP(E88/$C$68*100,2)</f>
        <v>0.01</v>
      </c>
    </row>
    <row r="89" spans="1:6" ht="15" customHeight="1">
      <c r="A89" s="1120"/>
      <c r="B89" s="1122"/>
      <c r="C89" s="1124"/>
      <c r="D89" s="150" t="s">
        <v>359</v>
      </c>
      <c r="E89" s="1123"/>
      <c r="F89" s="1081" t="e">
        <f>D89/C89*100</f>
        <v>#VALUE!</v>
      </c>
    </row>
    <row r="90" spans="1:6" ht="15" customHeight="1">
      <c r="A90" s="1120"/>
      <c r="B90" s="1122"/>
      <c r="C90" s="1124"/>
      <c r="D90" s="149" t="s">
        <v>453</v>
      </c>
      <c r="E90" s="1133">
        <v>160</v>
      </c>
      <c r="F90" s="1080">
        <f>ROUNDUP(E90/$C$68*100,2)</f>
        <v>0.02</v>
      </c>
    </row>
    <row r="91" spans="1:6" ht="15" customHeight="1">
      <c r="A91" s="1120"/>
      <c r="B91" s="1122"/>
      <c r="C91" s="1124"/>
      <c r="D91" s="148" t="s">
        <v>454</v>
      </c>
      <c r="E91" s="1123"/>
      <c r="F91" s="1081" t="e">
        <f>D91/C91*100</f>
        <v>#VALUE!</v>
      </c>
    </row>
    <row r="92" spans="1:6" ht="15" customHeight="1">
      <c r="A92" s="1120"/>
      <c r="B92" s="1122"/>
      <c r="C92" s="1124"/>
      <c r="D92" s="149" t="s">
        <v>455</v>
      </c>
      <c r="E92" s="1133">
        <v>23</v>
      </c>
      <c r="F92" s="1080">
        <f>ROUNDUP(E92/$C$68*100,2)</f>
        <v>0.01</v>
      </c>
    </row>
    <row r="93" spans="1:6" ht="19.5" customHeight="1">
      <c r="A93" s="1120"/>
      <c r="B93" s="1122"/>
      <c r="C93" s="1124"/>
      <c r="D93" s="148" t="s">
        <v>456</v>
      </c>
      <c r="E93" s="1123"/>
      <c r="F93" s="1081" t="e">
        <f>D93/C93*100</f>
        <v>#VALUE!</v>
      </c>
    </row>
    <row r="94" spans="1:6" ht="21" customHeight="1">
      <c r="A94" s="1120"/>
      <c r="B94" s="1122"/>
      <c r="C94" s="1124"/>
      <c r="D94" s="149" t="s">
        <v>905</v>
      </c>
      <c r="E94" s="1124">
        <v>15</v>
      </c>
      <c r="F94" s="1081">
        <f>ROUNDUP(E94/$C$68*100,2)</f>
        <v>0.01</v>
      </c>
    </row>
    <row r="95" spans="1:6" ht="33" customHeight="1">
      <c r="A95" s="1134"/>
      <c r="B95" s="1135"/>
      <c r="C95" s="1133"/>
      <c r="D95" s="314" t="s">
        <v>535</v>
      </c>
      <c r="E95" s="1133"/>
      <c r="F95" s="1081" t="e">
        <f>D95/C95*100</f>
        <v>#VALUE!</v>
      </c>
    </row>
    <row r="96" spans="1:6" ht="15.75" customHeight="1">
      <c r="A96" s="821"/>
      <c r="B96" s="724"/>
      <c r="C96" s="819"/>
      <c r="D96" s="771" t="s">
        <v>980</v>
      </c>
      <c r="E96" s="1133">
        <v>50</v>
      </c>
      <c r="F96" s="1081">
        <f>ROUNDUP(E96/$C$68*100,2)</f>
        <v>0.01</v>
      </c>
    </row>
    <row r="97" spans="1:6" ht="21" customHeight="1">
      <c r="A97" s="821"/>
      <c r="B97" s="724"/>
      <c r="C97" s="819"/>
      <c r="D97" s="148" t="s">
        <v>651</v>
      </c>
      <c r="E97" s="1123"/>
      <c r="F97" s="1081" t="e">
        <f>D97/C97*100</f>
        <v>#VALUE!</v>
      </c>
    </row>
    <row r="98" spans="1:6" ht="19.5" customHeight="1">
      <c r="A98" s="821"/>
      <c r="B98" s="724"/>
      <c r="C98" s="819"/>
      <c r="D98" s="784" t="s">
        <v>981</v>
      </c>
      <c r="E98" s="1133">
        <v>8</v>
      </c>
      <c r="F98" s="1080">
        <f>ROUNDUP(E98/$C$68*100,2)</f>
        <v>0.01</v>
      </c>
    </row>
    <row r="99" spans="1:6" ht="20.25" customHeight="1" thickBot="1">
      <c r="A99" s="821"/>
      <c r="B99" s="724"/>
      <c r="C99" s="819"/>
      <c r="D99" s="314" t="s">
        <v>982</v>
      </c>
      <c r="E99" s="1123"/>
      <c r="F99" s="1126" t="e">
        <f>D99/C99*100</f>
        <v>#VALUE!</v>
      </c>
    </row>
    <row r="100" spans="1:6" ht="21" customHeight="1">
      <c r="A100" s="1127">
        <v>6</v>
      </c>
      <c r="B100" s="1129" t="s">
        <v>384</v>
      </c>
      <c r="C100" s="1131">
        <v>281600</v>
      </c>
      <c r="D100" s="153" t="s">
        <v>204</v>
      </c>
      <c r="E100" s="1131">
        <v>4990</v>
      </c>
      <c r="F100" s="1080">
        <f>ROUNDUP(E100/$C$100*100,2)</f>
        <v>1.78</v>
      </c>
    </row>
    <row r="101" spans="1:6" ht="17.25" customHeight="1">
      <c r="A101" s="1120"/>
      <c r="B101" s="1122"/>
      <c r="C101" s="1124"/>
      <c r="D101" s="154" t="s">
        <v>598</v>
      </c>
      <c r="E101" s="1124"/>
      <c r="F101" s="1081" t="e">
        <f>D101/C101*100</f>
        <v>#VALUE!</v>
      </c>
    </row>
    <row r="102" spans="1:6" ht="17.25" customHeight="1">
      <c r="A102" s="1120"/>
      <c r="B102" s="1122"/>
      <c r="C102" s="1124"/>
      <c r="D102" s="149" t="s">
        <v>205</v>
      </c>
      <c r="E102" s="1124">
        <v>3820</v>
      </c>
      <c r="F102" s="1080">
        <f>ROUNDUP(E102/$C$100*100,2)</f>
        <v>1.36</v>
      </c>
    </row>
    <row r="103" spans="1:6" ht="20.25" customHeight="1">
      <c r="A103" s="1120"/>
      <c r="B103" s="1122"/>
      <c r="C103" s="1124"/>
      <c r="D103" s="148" t="s">
        <v>599</v>
      </c>
      <c r="E103" s="1124"/>
      <c r="F103" s="1081" t="e">
        <f>D103/C103*100</f>
        <v>#VALUE!</v>
      </c>
    </row>
    <row r="104" spans="1:6" ht="19.5" customHeight="1">
      <c r="A104" s="1120"/>
      <c r="B104" s="1122"/>
      <c r="C104" s="1124"/>
      <c r="D104" s="149" t="s">
        <v>206</v>
      </c>
      <c r="E104" s="1124">
        <v>11967</v>
      </c>
      <c r="F104" s="1080">
        <f>ROUNDUP(E104/$C$100*100,2)</f>
        <v>4.25</v>
      </c>
    </row>
    <row r="105" spans="1:6" ht="16.5" customHeight="1">
      <c r="A105" s="1120"/>
      <c r="B105" s="1122"/>
      <c r="C105" s="1124"/>
      <c r="D105" s="148" t="s">
        <v>600</v>
      </c>
      <c r="E105" s="1124"/>
      <c r="F105" s="1081" t="e">
        <f>D105/C105*100</f>
        <v>#VALUE!</v>
      </c>
    </row>
    <row r="106" spans="1:6" ht="18" customHeight="1">
      <c r="A106" s="1120"/>
      <c r="B106" s="1122"/>
      <c r="C106" s="1124"/>
      <c r="D106" s="149" t="s">
        <v>207</v>
      </c>
      <c r="E106" s="1124">
        <v>8</v>
      </c>
      <c r="F106" s="1080">
        <f>ROUNDUP(E106/$C$100*100,2)</f>
        <v>0.01</v>
      </c>
    </row>
    <row r="107" spans="1:6" ht="18.75" customHeight="1">
      <c r="A107" s="1120"/>
      <c r="B107" s="1122"/>
      <c r="C107" s="1124"/>
      <c r="D107" s="148" t="s">
        <v>208</v>
      </c>
      <c r="E107" s="1124"/>
      <c r="F107" s="1081" t="e">
        <f>D107/C107*100</f>
        <v>#VALUE!</v>
      </c>
    </row>
    <row r="108" spans="1:6" ht="21" customHeight="1">
      <c r="A108" s="1120"/>
      <c r="B108" s="1122"/>
      <c r="C108" s="1124"/>
      <c r="D108" s="149" t="s">
        <v>209</v>
      </c>
      <c r="E108" s="1124">
        <v>196</v>
      </c>
      <c r="F108" s="1080">
        <f>ROUNDUP(E108/$C$100*100,2)</f>
        <v>6.9999999999999993E-2</v>
      </c>
    </row>
    <row r="109" spans="1:6" ht="15" customHeight="1">
      <c r="A109" s="1120"/>
      <c r="B109" s="1122"/>
      <c r="C109" s="1124"/>
      <c r="D109" s="148" t="s">
        <v>210</v>
      </c>
      <c r="E109" s="1124"/>
      <c r="F109" s="1081" t="e">
        <f>D109/C109*100</f>
        <v>#VALUE!</v>
      </c>
    </row>
    <row r="110" spans="1:6" ht="15" customHeight="1">
      <c r="A110" s="1120"/>
      <c r="B110" s="1122"/>
      <c r="C110" s="1124"/>
      <c r="D110" s="149" t="s">
        <v>559</v>
      </c>
      <c r="E110" s="1124">
        <v>673</v>
      </c>
      <c r="F110" s="1080">
        <f>ROUNDUP(E110/$C$100*100,2)</f>
        <v>0.24000000000000002</v>
      </c>
    </row>
    <row r="111" spans="1:6" ht="21" customHeight="1">
      <c r="A111" s="1120"/>
      <c r="B111" s="1122"/>
      <c r="C111" s="1124"/>
      <c r="D111" s="150" t="s">
        <v>560</v>
      </c>
      <c r="E111" s="1133"/>
      <c r="F111" s="1081" t="e">
        <f>D111/C111*100</f>
        <v>#VALUE!</v>
      </c>
    </row>
    <row r="112" spans="1:6" ht="15" customHeight="1">
      <c r="A112" s="1120"/>
      <c r="B112" s="1122"/>
      <c r="C112" s="1124"/>
      <c r="D112" s="918" t="s">
        <v>983</v>
      </c>
      <c r="E112" s="1124">
        <v>12</v>
      </c>
      <c r="F112" s="1080">
        <f>ROUNDUP(E112/$C$100*100,2)</f>
        <v>0.01</v>
      </c>
    </row>
    <row r="113" spans="1:6" ht="23.25" customHeight="1">
      <c r="A113" s="1120"/>
      <c r="B113" s="1122"/>
      <c r="C113" s="1124"/>
      <c r="D113" s="150" t="s">
        <v>303</v>
      </c>
      <c r="E113" s="1133"/>
      <c r="F113" s="1081" t="e">
        <f>D113/C113*100</f>
        <v>#VALUE!</v>
      </c>
    </row>
    <row r="114" spans="1:6" ht="20.25" customHeight="1">
      <c r="A114" s="1120"/>
      <c r="B114" s="1122"/>
      <c r="C114" s="1124"/>
      <c r="D114" s="149" t="s">
        <v>636</v>
      </c>
      <c r="E114" s="1124">
        <v>64</v>
      </c>
      <c r="F114" s="1080">
        <f>ROUNDUP(E114/$C$100*100,2)</f>
        <v>0.03</v>
      </c>
    </row>
    <row r="115" spans="1:6" ht="18.75" customHeight="1">
      <c r="A115" s="1134"/>
      <c r="B115" s="1135"/>
      <c r="C115" s="1133"/>
      <c r="D115" s="150" t="s">
        <v>637</v>
      </c>
      <c r="E115" s="1133"/>
      <c r="F115" s="1081" t="e">
        <f>#REF!/C115*100</f>
        <v>#REF!</v>
      </c>
    </row>
    <row r="116" spans="1:6" ht="18.75" customHeight="1">
      <c r="A116" s="821"/>
      <c r="B116" s="724"/>
      <c r="C116" s="819"/>
      <c r="D116" s="822" t="s">
        <v>984</v>
      </c>
      <c r="E116" s="1124">
        <v>6</v>
      </c>
      <c r="F116" s="1080">
        <f>ROUNDUP(E116/$C$100*100,2)</f>
        <v>0.01</v>
      </c>
    </row>
    <row r="117" spans="1:6" ht="29.25" customHeight="1" thickBot="1">
      <c r="A117" s="823"/>
      <c r="B117" s="744"/>
      <c r="C117" s="820"/>
      <c r="D117" s="919" t="s">
        <v>985</v>
      </c>
      <c r="E117" s="1125"/>
      <c r="F117" s="1126" t="e">
        <f>D115/C117*100</f>
        <v>#VALUE!</v>
      </c>
    </row>
    <row r="118" spans="1:6" ht="29.25" customHeight="1">
      <c r="A118" s="155"/>
      <c r="B118" s="156"/>
      <c r="C118" s="157"/>
      <c r="D118" s="158"/>
      <c r="E118" s="194"/>
      <c r="F118" s="781"/>
    </row>
    <row r="119" spans="1:6" ht="37.5" customHeight="1">
      <c r="A119" s="556" t="s">
        <v>634</v>
      </c>
      <c r="B119" s="553"/>
      <c r="C119" s="667"/>
      <c r="D119" s="628"/>
      <c r="E119" s="1090" t="s">
        <v>63</v>
      </c>
      <c r="F119" s="1090"/>
    </row>
    <row r="120" spans="1:6" ht="6" customHeight="1"/>
    <row r="121" spans="1:6" ht="33" customHeight="1" thickBot="1">
      <c r="A121" s="1098" t="s">
        <v>1004</v>
      </c>
      <c r="B121" s="1098"/>
      <c r="C121" s="1098"/>
      <c r="D121" s="1098"/>
      <c r="E121" s="1098"/>
      <c r="F121" s="1098"/>
    </row>
    <row r="122" spans="1:6" ht="34.5" customHeight="1">
      <c r="A122" s="1082" t="s">
        <v>378</v>
      </c>
      <c r="B122" s="1084" t="s">
        <v>17</v>
      </c>
      <c r="C122" s="1086" t="s">
        <v>154</v>
      </c>
      <c r="D122" s="1084" t="s">
        <v>379</v>
      </c>
      <c r="E122" s="1088" t="s">
        <v>380</v>
      </c>
      <c r="F122" s="1089"/>
    </row>
    <row r="123" spans="1:6" ht="26.25" thickBot="1">
      <c r="A123" s="1083"/>
      <c r="B123" s="1085"/>
      <c r="C123" s="1087"/>
      <c r="D123" s="1085"/>
      <c r="E123" s="554" t="s">
        <v>298</v>
      </c>
      <c r="F123" s="555" t="s">
        <v>99</v>
      </c>
    </row>
    <row r="124" spans="1:6" ht="16.5" customHeight="1">
      <c r="A124" s="1147">
        <v>7</v>
      </c>
      <c r="B124" s="1096" t="s">
        <v>385</v>
      </c>
      <c r="C124" s="1113">
        <v>191083</v>
      </c>
      <c r="D124" s="773" t="s">
        <v>405</v>
      </c>
      <c r="E124" s="1136">
        <v>21183</v>
      </c>
      <c r="F124" s="1132">
        <f>ROUNDUP(E124/$C$124*100,2)</f>
        <v>11.09</v>
      </c>
    </row>
    <row r="125" spans="1:6" ht="36" customHeight="1">
      <c r="A125" s="1148"/>
      <c r="B125" s="1091"/>
      <c r="C125" s="1114"/>
      <c r="D125" s="148" t="s">
        <v>986</v>
      </c>
      <c r="E125" s="1118"/>
      <c r="F125" s="1081" t="e">
        <f>D125/C125*100</f>
        <v>#VALUE!</v>
      </c>
    </row>
    <row r="126" spans="1:6" ht="18.75" customHeight="1">
      <c r="A126" s="1148"/>
      <c r="B126" s="1091"/>
      <c r="C126" s="1114"/>
      <c r="D126" s="149" t="s">
        <v>561</v>
      </c>
      <c r="E126" s="1118">
        <v>164</v>
      </c>
      <c r="F126" s="1081">
        <f>ROUNDUP(E126/$C$124*100,2)</f>
        <v>0.09</v>
      </c>
    </row>
    <row r="127" spans="1:6" ht="15" customHeight="1">
      <c r="A127" s="1148"/>
      <c r="B127" s="1091"/>
      <c r="C127" s="1114"/>
      <c r="D127" s="148" t="s">
        <v>562</v>
      </c>
      <c r="E127" s="1118"/>
      <c r="F127" s="1081" t="e">
        <f>D127/C127*100</f>
        <v>#VALUE!</v>
      </c>
    </row>
    <row r="128" spans="1:6" ht="15" customHeight="1">
      <c r="A128" s="1148"/>
      <c r="B128" s="1091"/>
      <c r="C128" s="1114"/>
      <c r="D128" s="147" t="s">
        <v>440</v>
      </c>
      <c r="E128" s="1118">
        <v>2376</v>
      </c>
      <c r="F128" s="1081">
        <f>ROUNDUP(E128/$C$124*100,2)</f>
        <v>1.25</v>
      </c>
    </row>
    <row r="129" spans="1:6" ht="18" customHeight="1">
      <c r="A129" s="1148"/>
      <c r="B129" s="1091"/>
      <c r="C129" s="1114"/>
      <c r="D129" s="148" t="s">
        <v>987</v>
      </c>
      <c r="E129" s="1118"/>
      <c r="F129" s="1081" t="e">
        <f>D129/C129*100</f>
        <v>#VALUE!</v>
      </c>
    </row>
    <row r="130" spans="1:6" ht="15" customHeight="1">
      <c r="A130" s="1148"/>
      <c r="B130" s="1091"/>
      <c r="C130" s="1114"/>
      <c r="D130" s="147" t="s">
        <v>601</v>
      </c>
      <c r="E130" s="1118">
        <v>2154</v>
      </c>
      <c r="F130" s="1081">
        <f>ROUNDUP(E130/$C$124*100,2)</f>
        <v>1.1300000000000001</v>
      </c>
    </row>
    <row r="131" spans="1:6" ht="17.25" customHeight="1">
      <c r="A131" s="1148"/>
      <c r="B131" s="1091"/>
      <c r="C131" s="1114"/>
      <c r="D131" s="148" t="s">
        <v>988</v>
      </c>
      <c r="E131" s="1118"/>
      <c r="F131" s="1081" t="e">
        <f>D131/C131*100</f>
        <v>#VALUE!</v>
      </c>
    </row>
    <row r="132" spans="1:6" ht="12.75" customHeight="1">
      <c r="A132" s="1148"/>
      <c r="B132" s="1091"/>
      <c r="C132" s="1114"/>
      <c r="D132" s="147" t="s">
        <v>603</v>
      </c>
      <c r="E132" s="1104">
        <v>3088</v>
      </c>
      <c r="F132" s="1081">
        <f>ROUNDUP(E132/$C$124*100,2)</f>
        <v>1.62</v>
      </c>
    </row>
    <row r="133" spans="1:6" ht="17.25" customHeight="1">
      <c r="A133" s="1148"/>
      <c r="B133" s="1091"/>
      <c r="C133" s="1114"/>
      <c r="D133" s="150" t="s">
        <v>885</v>
      </c>
      <c r="E133" s="1104"/>
      <c r="F133" s="1081" t="e">
        <f>D133/C135*100</f>
        <v>#VALUE!</v>
      </c>
    </row>
    <row r="134" spans="1:6" ht="12.75" customHeight="1">
      <c r="A134" s="1148"/>
      <c r="B134" s="1091"/>
      <c r="C134" s="1114"/>
      <c r="D134" s="149" t="s">
        <v>989</v>
      </c>
      <c r="E134" s="1102">
        <v>2163</v>
      </c>
      <c r="F134" s="1080">
        <f>ROUNDUP(E134/$C$124*100,2)</f>
        <v>1.1399999999999999</v>
      </c>
    </row>
    <row r="135" spans="1:6" ht="17.25" customHeight="1" thickBot="1">
      <c r="A135" s="823"/>
      <c r="B135" s="1092"/>
      <c r="C135" s="1115"/>
      <c r="D135" s="152" t="s">
        <v>990</v>
      </c>
      <c r="E135" s="1105"/>
      <c r="F135" s="1126" t="e">
        <f>D135/#REF!*100</f>
        <v>#VALUE!</v>
      </c>
    </row>
    <row r="136" spans="1:6" ht="12.75" customHeight="1">
      <c r="A136" s="1127">
        <v>8</v>
      </c>
      <c r="B136" s="1129" t="s">
        <v>386</v>
      </c>
      <c r="C136" s="1113">
        <v>95484</v>
      </c>
      <c r="D136" s="151" t="s">
        <v>211</v>
      </c>
      <c r="E136" s="1136">
        <v>2357</v>
      </c>
      <c r="F136" s="1132">
        <f>ROUNDUP(E136/$C$136*100,2)</f>
        <v>2.4699999999999998</v>
      </c>
    </row>
    <row r="137" spans="1:6" ht="25.5">
      <c r="A137" s="1120"/>
      <c r="B137" s="1122"/>
      <c r="C137" s="1114"/>
      <c r="D137" s="148" t="s">
        <v>604</v>
      </c>
      <c r="E137" s="1118"/>
      <c r="F137" s="1081" t="e">
        <f>D137/C137*100</f>
        <v>#VALUE!</v>
      </c>
    </row>
    <row r="138" spans="1:6" ht="12.75" customHeight="1">
      <c r="A138" s="1120"/>
      <c r="B138" s="1122"/>
      <c r="C138" s="1114"/>
      <c r="D138" s="149" t="s">
        <v>212</v>
      </c>
      <c r="E138" s="1118">
        <v>1449</v>
      </c>
      <c r="F138" s="1080">
        <f>ROUNDUP(E138/$C$136*100,2)</f>
        <v>1.52</v>
      </c>
    </row>
    <row r="139" spans="1:6">
      <c r="A139" s="1120"/>
      <c r="B139" s="1122"/>
      <c r="C139" s="1114"/>
      <c r="D139" s="148" t="s">
        <v>213</v>
      </c>
      <c r="E139" s="1118"/>
      <c r="F139" s="1081" t="e">
        <f>D139/C139*100</f>
        <v>#VALUE!</v>
      </c>
    </row>
    <row r="140" spans="1:6">
      <c r="A140" s="1120"/>
      <c r="B140" s="1122"/>
      <c r="C140" s="1114"/>
      <c r="D140" s="149" t="s">
        <v>605</v>
      </c>
      <c r="E140" s="1118">
        <v>349</v>
      </c>
      <c r="F140" s="1080">
        <f>ROUNDUP(E140/$C$136*100,2)</f>
        <v>0.37</v>
      </c>
    </row>
    <row r="141" spans="1:6">
      <c r="A141" s="1120"/>
      <c r="B141" s="1122"/>
      <c r="C141" s="1114"/>
      <c r="D141" s="459" t="s">
        <v>606</v>
      </c>
      <c r="E141" s="1118"/>
      <c r="F141" s="1081" t="e">
        <f>D141/C141*100</f>
        <v>#VALUE!</v>
      </c>
    </row>
    <row r="142" spans="1:6" ht="18" customHeight="1">
      <c r="A142" s="1120"/>
      <c r="B142" s="1122"/>
      <c r="C142" s="1114"/>
      <c r="D142" s="144" t="s">
        <v>214</v>
      </c>
      <c r="E142" s="1118">
        <v>4697</v>
      </c>
      <c r="F142" s="1080">
        <f>ROUNDUP(E142/$C$136*100,2)</f>
        <v>4.92</v>
      </c>
    </row>
    <row r="143" spans="1:6" ht="13.5" customHeight="1">
      <c r="A143" s="1120"/>
      <c r="B143" s="1122"/>
      <c r="C143" s="1114"/>
      <c r="D143" s="143" t="s">
        <v>215</v>
      </c>
      <c r="E143" s="1118"/>
      <c r="F143" s="1081" t="e">
        <f>D143/C143*100</f>
        <v>#VALUE!</v>
      </c>
    </row>
    <row r="144" spans="1:6" ht="16.5" customHeight="1">
      <c r="A144" s="1120"/>
      <c r="B144" s="1122"/>
      <c r="C144" s="1114"/>
      <c r="D144" s="822" t="s">
        <v>991</v>
      </c>
      <c r="E144" s="1103">
        <v>1</v>
      </c>
      <c r="F144" s="1080">
        <f>ROUNDUP(E144/$C$136*100,2)</f>
        <v>0.01</v>
      </c>
    </row>
    <row r="145" spans="1:6" ht="26.25" customHeight="1" thickBot="1">
      <c r="A145" s="1128"/>
      <c r="B145" s="1130"/>
      <c r="C145" s="1115"/>
      <c r="D145" s="920" t="s">
        <v>992</v>
      </c>
      <c r="E145" s="1145"/>
      <c r="F145" s="1126" t="e">
        <f>D143/C145*100</f>
        <v>#VALUE!</v>
      </c>
    </row>
    <row r="146" spans="1:6" ht="15" customHeight="1">
      <c r="A146" s="1127">
        <v>9</v>
      </c>
      <c r="B146" s="1129" t="s">
        <v>387</v>
      </c>
      <c r="C146" s="1113">
        <v>300196</v>
      </c>
      <c r="D146" s="151" t="s">
        <v>216</v>
      </c>
      <c r="E146" s="1136">
        <v>14872</v>
      </c>
      <c r="F146" s="1080">
        <f>ROUNDUP(E146/$C$146*100,2)</f>
        <v>4.96</v>
      </c>
    </row>
    <row r="147" spans="1:6" ht="15" customHeight="1">
      <c r="A147" s="1120"/>
      <c r="B147" s="1122"/>
      <c r="C147" s="1114"/>
      <c r="D147" s="148" t="s">
        <v>537</v>
      </c>
      <c r="E147" s="1118"/>
      <c r="F147" s="1081" t="e">
        <f>D147/C147*100</f>
        <v>#VALUE!</v>
      </c>
    </row>
    <row r="148" spans="1:6" ht="15" customHeight="1">
      <c r="A148" s="1120"/>
      <c r="B148" s="1122"/>
      <c r="C148" s="1114"/>
      <c r="D148" s="149" t="s">
        <v>218</v>
      </c>
      <c r="E148" s="1118">
        <v>5109</v>
      </c>
      <c r="F148" s="1080">
        <f>ROUNDUP(E148/$C$146*100,2)</f>
        <v>1.71</v>
      </c>
    </row>
    <row r="149" spans="1:6" ht="17.25" customHeight="1">
      <c r="A149" s="1120"/>
      <c r="B149" s="1122"/>
      <c r="C149" s="1114"/>
      <c r="D149" s="148" t="s">
        <v>538</v>
      </c>
      <c r="E149" s="1118"/>
      <c r="F149" s="1081" t="e">
        <f>D149/C149*100</f>
        <v>#VALUE!</v>
      </c>
    </row>
    <row r="150" spans="1:6" ht="18" customHeight="1">
      <c r="A150" s="1120"/>
      <c r="B150" s="1122"/>
      <c r="C150" s="1114"/>
      <c r="D150" s="149" t="s">
        <v>219</v>
      </c>
      <c r="E150" s="1118">
        <v>38602</v>
      </c>
      <c r="F150" s="1080">
        <f>ROUNDUP(E150/$C$146*100,2)</f>
        <v>12.86</v>
      </c>
    </row>
    <row r="151" spans="1:6">
      <c r="A151" s="1120"/>
      <c r="B151" s="1122"/>
      <c r="C151" s="1114"/>
      <c r="D151" s="148" t="s">
        <v>539</v>
      </c>
      <c r="E151" s="1118"/>
      <c r="F151" s="1081" t="e">
        <f>D151/C151*100</f>
        <v>#VALUE!</v>
      </c>
    </row>
    <row r="152" spans="1:6">
      <c r="A152" s="1120"/>
      <c r="B152" s="1122"/>
      <c r="C152" s="1114"/>
      <c r="D152" s="149" t="s">
        <v>305</v>
      </c>
      <c r="E152" s="1118">
        <v>78</v>
      </c>
      <c r="F152" s="1080">
        <f>ROUNDUP(E152/$C$146*100,2)</f>
        <v>0.03</v>
      </c>
    </row>
    <row r="153" spans="1:6">
      <c r="A153" s="1120"/>
      <c r="B153" s="1122"/>
      <c r="C153" s="1114"/>
      <c r="D153" s="148" t="s">
        <v>217</v>
      </c>
      <c r="E153" s="1118"/>
      <c r="F153" s="1081" t="e">
        <f>D153/C153*100</f>
        <v>#VALUE!</v>
      </c>
    </row>
    <row r="154" spans="1:6" ht="12.75" customHeight="1">
      <c r="A154" s="1120"/>
      <c r="B154" s="1122"/>
      <c r="C154" s="1114"/>
      <c r="D154" s="149" t="s">
        <v>220</v>
      </c>
      <c r="E154" s="1102">
        <v>96</v>
      </c>
      <c r="F154" s="1080">
        <f>ROUNDUP(E154/$C$146*100,2)</f>
        <v>0.04</v>
      </c>
    </row>
    <row r="155" spans="1:6" ht="18.75" customHeight="1">
      <c r="A155" s="1120"/>
      <c r="B155" s="1122"/>
      <c r="C155" s="1114"/>
      <c r="D155" s="150" t="s">
        <v>221</v>
      </c>
      <c r="E155" s="1103"/>
      <c r="F155" s="1081" t="e">
        <f>D155/C155*100</f>
        <v>#VALUE!</v>
      </c>
    </row>
    <row r="156" spans="1:6" ht="15" customHeight="1">
      <c r="A156" s="1120"/>
      <c r="B156" s="1122"/>
      <c r="C156" s="1114"/>
      <c r="D156" s="149" t="s">
        <v>304</v>
      </c>
      <c r="E156" s="1118">
        <v>42585</v>
      </c>
      <c r="F156" s="1081">
        <f>ROUNDUP(E156/$C$146*100,2)</f>
        <v>14.19</v>
      </c>
    </row>
    <row r="157" spans="1:6" ht="15" customHeight="1" thickBot="1">
      <c r="A157" s="1128"/>
      <c r="B157" s="1130"/>
      <c r="C157" s="1115"/>
      <c r="D157" s="152" t="s">
        <v>607</v>
      </c>
      <c r="E157" s="1102"/>
      <c r="F157" s="1126" t="e">
        <f>D157/C157*100</f>
        <v>#VALUE!</v>
      </c>
    </row>
    <row r="158" spans="1:6" ht="18" customHeight="1">
      <c r="A158" s="1093"/>
      <c r="B158" s="1091"/>
      <c r="C158" s="1160">
        <v>3959776</v>
      </c>
      <c r="D158" s="153" t="s">
        <v>222</v>
      </c>
      <c r="E158" s="1136">
        <v>114614</v>
      </c>
      <c r="F158" s="1080">
        <f>ROUNDUP(E158/$C$158*100,2)</f>
        <v>2.9</v>
      </c>
    </row>
    <row r="159" spans="1:6">
      <c r="A159" s="1093"/>
      <c r="B159" s="1091"/>
      <c r="C159" s="1160"/>
      <c r="D159" s="154" t="s">
        <v>223</v>
      </c>
      <c r="E159" s="1118"/>
      <c r="F159" s="1081" t="e">
        <f t="shared" ref="F159:F189" si="0">D159/C159*100</f>
        <v>#VALUE!</v>
      </c>
    </row>
    <row r="160" spans="1:6" ht="18" customHeight="1">
      <c r="A160" s="1093"/>
      <c r="B160" s="1091"/>
      <c r="C160" s="1160"/>
      <c r="D160" s="149" t="s">
        <v>224</v>
      </c>
      <c r="E160" s="1118">
        <v>114233</v>
      </c>
      <c r="F160" s="1080">
        <f>ROUNDUP(E160/$C$158*100,2)</f>
        <v>2.8899999999999997</v>
      </c>
    </row>
    <row r="161" spans="1:6" ht="24" customHeight="1">
      <c r="A161" s="1093"/>
      <c r="B161" s="1091"/>
      <c r="C161" s="1160"/>
      <c r="D161" s="148" t="s">
        <v>225</v>
      </c>
      <c r="E161" s="1118"/>
      <c r="F161" s="1081" t="e">
        <f t="shared" si="0"/>
        <v>#VALUE!</v>
      </c>
    </row>
    <row r="162" spans="1:6">
      <c r="A162" s="1093"/>
      <c r="B162" s="1091"/>
      <c r="C162" s="1160"/>
      <c r="D162" s="147" t="s">
        <v>306</v>
      </c>
      <c r="E162" s="1102">
        <v>114</v>
      </c>
      <c r="F162" s="1080">
        <f>ROUNDUP(E162/$C$158*100,2)</f>
        <v>0.01</v>
      </c>
    </row>
    <row r="163" spans="1:6">
      <c r="A163" s="1093"/>
      <c r="B163" s="1091"/>
      <c r="C163" s="1160"/>
      <c r="D163" s="314" t="s">
        <v>307</v>
      </c>
      <c r="E163" s="1103"/>
      <c r="F163" s="1081" t="e">
        <f t="shared" si="0"/>
        <v>#VALUE!</v>
      </c>
    </row>
    <row r="164" spans="1:6">
      <c r="A164" s="1093"/>
      <c r="B164" s="1091"/>
      <c r="C164" s="1160"/>
      <c r="D164" s="149" t="s">
        <v>226</v>
      </c>
      <c r="E164" s="1118">
        <v>14</v>
      </c>
      <c r="F164" s="1080">
        <f>ROUNDUP(E164/$C$158*100,2)</f>
        <v>0.01</v>
      </c>
    </row>
    <row r="165" spans="1:6">
      <c r="A165" s="1093"/>
      <c r="B165" s="1091"/>
      <c r="C165" s="1160"/>
      <c r="D165" s="459" t="s">
        <v>227</v>
      </c>
      <c r="E165" s="1118"/>
      <c r="F165" s="1081" t="e">
        <f t="shared" si="0"/>
        <v>#VALUE!</v>
      </c>
    </row>
    <row r="166" spans="1:6" ht="14.25" customHeight="1">
      <c r="A166" s="1093"/>
      <c r="B166" s="1091"/>
      <c r="C166" s="1160"/>
      <c r="D166" s="149" t="s">
        <v>228</v>
      </c>
      <c r="E166" s="1102">
        <v>32</v>
      </c>
      <c r="F166" s="1080">
        <f>ROUNDUP(E166/$C$158*100,2)</f>
        <v>0.01</v>
      </c>
    </row>
    <row r="167" spans="1:6" ht="12" customHeight="1">
      <c r="A167" s="1093"/>
      <c r="B167" s="1091"/>
      <c r="C167" s="1160"/>
      <c r="D167" s="148" t="s">
        <v>229</v>
      </c>
      <c r="E167" s="1103"/>
      <c r="F167" s="1081" t="e">
        <f t="shared" si="0"/>
        <v>#VALUE!</v>
      </c>
    </row>
    <row r="168" spans="1:6" ht="18" customHeight="1">
      <c r="A168" s="1093"/>
      <c r="B168" s="1091"/>
      <c r="C168" s="1160"/>
      <c r="D168" s="149" t="s">
        <v>230</v>
      </c>
      <c r="E168" s="1102">
        <v>156</v>
      </c>
      <c r="F168" s="1080">
        <f>ROUNDUP(E168/$C$158*100,2)</f>
        <v>0.01</v>
      </c>
    </row>
    <row r="169" spans="1:6" ht="12.75" customHeight="1">
      <c r="A169" s="1093"/>
      <c r="B169" s="1091"/>
      <c r="C169" s="1160"/>
      <c r="D169" s="148" t="s">
        <v>231</v>
      </c>
      <c r="E169" s="1103"/>
      <c r="F169" s="1081" t="e">
        <f t="shared" si="0"/>
        <v>#VALUE!</v>
      </c>
    </row>
    <row r="170" spans="1:6">
      <c r="A170" s="1093"/>
      <c r="B170" s="1091"/>
      <c r="C170" s="1160"/>
      <c r="D170" s="149" t="s">
        <v>232</v>
      </c>
      <c r="E170" s="1102">
        <v>6163</v>
      </c>
      <c r="F170" s="1080">
        <f>ROUNDUP(E170/$C$158*100,2)</f>
        <v>0.16</v>
      </c>
    </row>
    <row r="171" spans="1:6" ht="28.5" customHeight="1">
      <c r="A171" s="1093"/>
      <c r="B171" s="1091"/>
      <c r="C171" s="1160"/>
      <c r="D171" s="459" t="s">
        <v>233</v>
      </c>
      <c r="E171" s="1103"/>
      <c r="F171" s="1081" t="e">
        <f t="shared" si="0"/>
        <v>#VALUE!</v>
      </c>
    </row>
    <row r="172" spans="1:6" ht="15.75" customHeight="1">
      <c r="A172" s="1093"/>
      <c r="B172" s="1091"/>
      <c r="C172" s="1160"/>
      <c r="D172" s="149" t="s">
        <v>234</v>
      </c>
      <c r="E172" s="1102">
        <v>84</v>
      </c>
      <c r="F172" s="1080">
        <f>ROUNDUP(E172/$C$158*100,2)</f>
        <v>0.01</v>
      </c>
    </row>
    <row r="173" spans="1:6" ht="19.5" customHeight="1">
      <c r="A173" s="1093"/>
      <c r="B173" s="1091"/>
      <c r="C173" s="1160"/>
      <c r="D173" s="148" t="s">
        <v>235</v>
      </c>
      <c r="E173" s="1103"/>
      <c r="F173" s="1081" t="e">
        <f t="shared" si="0"/>
        <v>#VALUE!</v>
      </c>
    </row>
    <row r="174" spans="1:6" ht="18" customHeight="1">
      <c r="A174" s="1093"/>
      <c r="B174" s="1091"/>
      <c r="C174" s="1160"/>
      <c r="D174" s="149" t="s">
        <v>236</v>
      </c>
      <c r="E174" s="1102">
        <v>24</v>
      </c>
      <c r="F174" s="1080">
        <f>ROUNDUP(E174/$C$158*100,2)</f>
        <v>0.01</v>
      </c>
    </row>
    <row r="175" spans="1:6" ht="18" customHeight="1">
      <c r="A175" s="1093"/>
      <c r="B175" s="1091"/>
      <c r="C175" s="1160"/>
      <c r="D175" s="148" t="s">
        <v>360</v>
      </c>
      <c r="E175" s="1103"/>
      <c r="F175" s="1081" t="e">
        <f t="shared" si="0"/>
        <v>#VALUE!</v>
      </c>
    </row>
    <row r="176" spans="1:6" ht="17.25" customHeight="1">
      <c r="A176" s="1093"/>
      <c r="B176" s="1091"/>
      <c r="C176" s="1160"/>
      <c r="D176" s="771" t="s">
        <v>906</v>
      </c>
      <c r="E176" s="1102">
        <v>34526</v>
      </c>
      <c r="F176" s="1080">
        <f>ROUNDUP(E176/$C$158*100,2)</f>
        <v>0.88</v>
      </c>
    </row>
    <row r="177" spans="1:6" ht="23.25" customHeight="1">
      <c r="A177" s="1093"/>
      <c r="B177" s="1091"/>
      <c r="C177" s="1160"/>
      <c r="D177" s="150" t="s">
        <v>540</v>
      </c>
      <c r="E177" s="1103"/>
      <c r="F177" s="1081" t="e">
        <f t="shared" si="0"/>
        <v>#VALUE!</v>
      </c>
    </row>
    <row r="178" spans="1:6" ht="17.25" customHeight="1">
      <c r="A178" s="1093"/>
      <c r="B178" s="1091"/>
      <c r="C178" s="1160"/>
      <c r="D178" s="149" t="s">
        <v>441</v>
      </c>
      <c r="E178" s="1102">
        <v>88</v>
      </c>
      <c r="F178" s="1080">
        <f>ROUNDUP(E178/$C$158*100,2)</f>
        <v>0.01</v>
      </c>
    </row>
    <row r="179" spans="1:6" ht="17.25" customHeight="1">
      <c r="A179" s="1093"/>
      <c r="B179" s="1091"/>
      <c r="C179" s="1160"/>
      <c r="D179" s="148" t="s">
        <v>541</v>
      </c>
      <c r="E179" s="1103"/>
      <c r="F179" s="1081" t="e">
        <f t="shared" si="0"/>
        <v>#VALUE!</v>
      </c>
    </row>
    <row r="180" spans="1:6" ht="17.25" customHeight="1">
      <c r="A180" s="1093"/>
      <c r="B180" s="1091"/>
      <c r="C180" s="1160"/>
      <c r="D180" s="149" t="s">
        <v>487</v>
      </c>
      <c r="E180" s="1102">
        <v>20</v>
      </c>
      <c r="F180" s="1080">
        <f>ROUNDUP(E180/$C$158*100,2)</f>
        <v>0.01</v>
      </c>
    </row>
    <row r="181" spans="1:6" ht="17.25" customHeight="1">
      <c r="A181" s="1093"/>
      <c r="B181" s="1091"/>
      <c r="C181" s="1160"/>
      <c r="D181" s="148" t="s">
        <v>488</v>
      </c>
      <c r="E181" s="1103"/>
      <c r="F181" s="1081" t="e">
        <f t="shared" si="0"/>
        <v>#VALUE!</v>
      </c>
    </row>
    <row r="182" spans="1:6" ht="17.25" customHeight="1">
      <c r="A182" s="1093"/>
      <c r="B182" s="1091"/>
      <c r="C182" s="1160"/>
      <c r="D182" s="149" t="s">
        <v>502</v>
      </c>
      <c r="E182" s="1102">
        <v>59</v>
      </c>
      <c r="F182" s="1080">
        <f>ROUNDUP(E182/$C$158*100,2)</f>
        <v>0.01</v>
      </c>
    </row>
    <row r="183" spans="1:6" ht="22.5" customHeight="1">
      <c r="A183" s="1093"/>
      <c r="B183" s="1091"/>
      <c r="C183" s="1160"/>
      <c r="D183" s="148" t="s">
        <v>542</v>
      </c>
      <c r="E183" s="1103"/>
      <c r="F183" s="1081" t="e">
        <f t="shared" si="0"/>
        <v>#VALUE!</v>
      </c>
    </row>
    <row r="184" spans="1:6">
      <c r="A184" s="1093"/>
      <c r="B184" s="1091"/>
      <c r="C184" s="1160"/>
      <c r="D184" s="149" t="s">
        <v>563</v>
      </c>
      <c r="E184" s="1104">
        <v>72</v>
      </c>
      <c r="F184" s="1080">
        <f>ROUNDUP(E184/$C$158*100,2)</f>
        <v>0.01</v>
      </c>
    </row>
    <row r="185" spans="1:6" ht="28.5" customHeight="1">
      <c r="A185" s="1093"/>
      <c r="B185" s="1091"/>
      <c r="C185" s="1160"/>
      <c r="D185" s="148" t="s">
        <v>574</v>
      </c>
      <c r="E185" s="1103"/>
      <c r="F185" s="1081" t="e">
        <f t="shared" si="0"/>
        <v>#VALUE!</v>
      </c>
    </row>
    <row r="186" spans="1:6" ht="17.25" customHeight="1">
      <c r="A186" s="1093"/>
      <c r="B186" s="1091"/>
      <c r="C186" s="1160"/>
      <c r="D186" s="149" t="s">
        <v>575</v>
      </c>
      <c r="E186" s="1102">
        <v>280</v>
      </c>
      <c r="F186" s="1080">
        <f>ROUNDUP(E186/$C$158*100,2)</f>
        <v>0.01</v>
      </c>
    </row>
    <row r="187" spans="1:6">
      <c r="A187" s="1093"/>
      <c r="B187" s="1091"/>
      <c r="C187" s="1160"/>
      <c r="D187" s="459" t="s">
        <v>576</v>
      </c>
      <c r="E187" s="1103"/>
      <c r="F187" s="1081" t="e">
        <f t="shared" si="0"/>
        <v>#VALUE!</v>
      </c>
    </row>
    <row r="188" spans="1:6" ht="17.25" customHeight="1">
      <c r="A188" s="1093"/>
      <c r="B188" s="1091"/>
      <c r="C188" s="1160"/>
      <c r="D188" s="149" t="s">
        <v>608</v>
      </c>
      <c r="E188" s="1102">
        <v>42</v>
      </c>
      <c r="F188" s="1081">
        <f>ROUNDUP(E188/$C$158*100,2)</f>
        <v>0.01</v>
      </c>
    </row>
    <row r="189" spans="1:6" ht="30.75" customHeight="1" thickBot="1">
      <c r="A189" s="1094"/>
      <c r="B189" s="1092"/>
      <c r="C189" s="1161"/>
      <c r="D189" s="152" t="s">
        <v>993</v>
      </c>
      <c r="E189" s="1105"/>
      <c r="F189" s="1126" t="e">
        <f t="shared" si="0"/>
        <v>#VALUE!</v>
      </c>
    </row>
    <row r="190" spans="1:6" ht="15" customHeight="1"/>
    <row r="191" spans="1:6" ht="38.1" customHeight="1">
      <c r="A191" s="556" t="s">
        <v>634</v>
      </c>
      <c r="B191" s="553"/>
      <c r="C191" s="667"/>
      <c r="D191" s="746"/>
      <c r="E191" s="1090" t="s">
        <v>63</v>
      </c>
      <c r="F191" s="1090"/>
    </row>
    <row r="192" spans="1:6" ht="6" customHeight="1"/>
    <row r="193" spans="1:6" ht="36.75" customHeight="1" thickBot="1">
      <c r="A193" s="1098" t="s">
        <v>1004</v>
      </c>
      <c r="B193" s="1098"/>
      <c r="C193" s="1098"/>
      <c r="D193" s="1098"/>
      <c r="E193" s="1098"/>
      <c r="F193" s="1098"/>
    </row>
    <row r="194" spans="1:6" ht="33" customHeight="1">
      <c r="A194" s="1082" t="s">
        <v>378</v>
      </c>
      <c r="B194" s="1084" t="s">
        <v>17</v>
      </c>
      <c r="C194" s="1086" t="s">
        <v>154</v>
      </c>
      <c r="D194" s="1084" t="s">
        <v>379</v>
      </c>
      <c r="E194" s="1088" t="s">
        <v>380</v>
      </c>
      <c r="F194" s="1089"/>
    </row>
    <row r="195" spans="1:6" ht="25.5" customHeight="1" thickBot="1">
      <c r="A195" s="1083"/>
      <c r="B195" s="1085"/>
      <c r="C195" s="1087"/>
      <c r="D195" s="1085"/>
      <c r="E195" s="554" t="s">
        <v>298</v>
      </c>
      <c r="F195" s="555" t="s">
        <v>99</v>
      </c>
    </row>
    <row r="196" spans="1:6" ht="13.5" customHeight="1">
      <c r="A196" s="1095">
        <v>10</v>
      </c>
      <c r="B196" s="1096" t="s">
        <v>388</v>
      </c>
      <c r="C196" s="836"/>
      <c r="D196" s="149" t="s">
        <v>609</v>
      </c>
      <c r="E196" s="1102">
        <v>8</v>
      </c>
      <c r="F196" s="1137">
        <f>ROUNDUP(E196/$C$158*100,2)</f>
        <v>0.01</v>
      </c>
    </row>
    <row r="197" spans="1:6" ht="20.25" customHeight="1">
      <c r="A197" s="1093"/>
      <c r="B197" s="1091"/>
      <c r="C197" s="770"/>
      <c r="D197" s="148" t="s">
        <v>610</v>
      </c>
      <c r="E197" s="1103"/>
      <c r="F197" s="1138" t="e">
        <f>D197/C197*100</f>
        <v>#VALUE!</v>
      </c>
    </row>
    <row r="198" spans="1:6" ht="15" customHeight="1">
      <c r="A198" s="1093"/>
      <c r="B198" s="1091"/>
      <c r="C198" s="770"/>
      <c r="D198" s="149" t="s">
        <v>611</v>
      </c>
      <c r="E198" s="1102">
        <v>110</v>
      </c>
      <c r="F198" s="1137">
        <f>ROUNDUP(E198/$C$158*100,2)</f>
        <v>0.01</v>
      </c>
    </row>
    <row r="199" spans="1:6" ht="17.25" customHeight="1">
      <c r="A199" s="1093"/>
      <c r="B199" s="1091"/>
      <c r="C199" s="770"/>
      <c r="D199" s="148" t="s">
        <v>612</v>
      </c>
      <c r="E199" s="1103"/>
      <c r="F199" s="1138" t="e">
        <f>D199/C199*100</f>
        <v>#VALUE!</v>
      </c>
    </row>
    <row r="200" spans="1:6" ht="14.25" customHeight="1">
      <c r="A200" s="1093"/>
      <c r="B200" s="1091"/>
      <c r="C200" s="770"/>
      <c r="D200" s="149" t="s">
        <v>639</v>
      </c>
      <c r="E200" s="1102">
        <v>7</v>
      </c>
      <c r="F200" s="1137">
        <f>ROUNDUP(E200/$C$158*100,2)</f>
        <v>0.01</v>
      </c>
    </row>
    <row r="201" spans="1:6" ht="24.75" customHeight="1">
      <c r="A201" s="1093"/>
      <c r="B201" s="1091"/>
      <c r="C201" s="770"/>
      <c r="D201" s="148" t="s">
        <v>640</v>
      </c>
      <c r="E201" s="1103"/>
      <c r="F201" s="1138" t="e">
        <f>D201/C201*100</f>
        <v>#VALUE!</v>
      </c>
    </row>
    <row r="202" spans="1:6" ht="16.5" customHeight="1">
      <c r="A202" s="1093"/>
      <c r="B202" s="1091"/>
      <c r="C202" s="770"/>
      <c r="D202" s="149" t="s">
        <v>653</v>
      </c>
      <c r="E202" s="1102">
        <v>14</v>
      </c>
      <c r="F202" s="1137">
        <f>ROUNDUP(E202/$C$158*100,2)</f>
        <v>0.01</v>
      </c>
    </row>
    <row r="203" spans="1:6" ht="15" customHeight="1">
      <c r="A203" s="1093"/>
      <c r="B203" s="1091"/>
      <c r="C203" s="770"/>
      <c r="D203" s="148" t="s">
        <v>654</v>
      </c>
      <c r="E203" s="1103"/>
      <c r="F203" s="1138" t="e">
        <f>D203/C203*100</f>
        <v>#VALUE!</v>
      </c>
    </row>
    <row r="204" spans="1:6" ht="15.75" customHeight="1">
      <c r="A204" s="1093"/>
      <c r="B204" s="1091"/>
      <c r="C204" s="770"/>
      <c r="D204" s="147" t="s">
        <v>655</v>
      </c>
      <c r="E204" s="1104">
        <v>109</v>
      </c>
      <c r="F204" s="1137">
        <f>ROUNDUP(E204/$C$158*100,2)</f>
        <v>0.01</v>
      </c>
    </row>
    <row r="205" spans="1:6" ht="27" customHeight="1">
      <c r="A205" s="1093"/>
      <c r="B205" s="1091"/>
      <c r="C205" s="770"/>
      <c r="D205" s="148" t="s">
        <v>994</v>
      </c>
      <c r="E205" s="1103"/>
      <c r="F205" s="1138" t="e">
        <f>D205/C205*100</f>
        <v>#VALUE!</v>
      </c>
    </row>
    <row r="206" spans="1:6" ht="15" customHeight="1">
      <c r="A206" s="1093"/>
      <c r="B206" s="1091"/>
      <c r="C206" s="770"/>
      <c r="D206" s="149" t="s">
        <v>837</v>
      </c>
      <c r="E206" s="1102">
        <v>533</v>
      </c>
      <c r="F206" s="1137">
        <f>ROUNDUP(E206/$C$158*100,2)</f>
        <v>0.02</v>
      </c>
    </row>
    <row r="207" spans="1:6" ht="16.5" customHeight="1">
      <c r="A207" s="1093"/>
      <c r="B207" s="1091"/>
      <c r="C207" s="770"/>
      <c r="D207" s="148" t="s">
        <v>995</v>
      </c>
      <c r="E207" s="1103"/>
      <c r="F207" s="1138" t="e">
        <f>D207/C207*100</f>
        <v>#VALUE!</v>
      </c>
    </row>
    <row r="208" spans="1:6" ht="14.25" customHeight="1">
      <c r="A208" s="1093"/>
      <c r="B208" s="1091"/>
      <c r="C208" s="770"/>
      <c r="D208" s="147" t="s">
        <v>835</v>
      </c>
      <c r="E208" s="1102">
        <v>751</v>
      </c>
      <c r="F208" s="1137">
        <f>ROUNDUP(E208/$C$158*100,2)</f>
        <v>0.02</v>
      </c>
    </row>
    <row r="209" spans="1:6" ht="15" customHeight="1">
      <c r="A209" s="1093"/>
      <c r="B209" s="1091"/>
      <c r="C209" s="770"/>
      <c r="D209" s="148" t="s">
        <v>834</v>
      </c>
      <c r="E209" s="1103"/>
      <c r="F209" s="1138" t="e">
        <f>D209/C209*100</f>
        <v>#VALUE!</v>
      </c>
    </row>
    <row r="210" spans="1:6" ht="13.5" customHeight="1">
      <c r="A210" s="1093"/>
      <c r="B210" s="1091"/>
      <c r="C210" s="725"/>
      <c r="D210" s="149" t="s">
        <v>833</v>
      </c>
      <c r="E210" s="1102">
        <v>92</v>
      </c>
      <c r="F210" s="1137">
        <f>ROUNDUP(E210/$C$158*100,2)</f>
        <v>0.01</v>
      </c>
    </row>
    <row r="211" spans="1:6" ht="15" customHeight="1">
      <c r="A211" s="1093"/>
      <c r="B211" s="1091"/>
      <c r="C211" s="725"/>
      <c r="D211" s="148" t="s">
        <v>832</v>
      </c>
      <c r="E211" s="1103"/>
      <c r="F211" s="1138" t="e">
        <f>D211/C211*100</f>
        <v>#VALUE!</v>
      </c>
    </row>
    <row r="212" spans="1:6" ht="15" customHeight="1">
      <c r="A212" s="1093"/>
      <c r="B212" s="1091"/>
      <c r="C212" s="725"/>
      <c r="D212" s="149" t="s">
        <v>996</v>
      </c>
      <c r="E212" s="1102">
        <v>51</v>
      </c>
      <c r="F212" s="1137">
        <f>ROUNDUP(E212/$C$158*100,2)</f>
        <v>0.01</v>
      </c>
    </row>
    <row r="213" spans="1:6" ht="15" customHeight="1">
      <c r="A213" s="1093"/>
      <c r="B213" s="1091"/>
      <c r="C213" s="725"/>
      <c r="D213" s="148" t="s">
        <v>997</v>
      </c>
      <c r="E213" s="1103"/>
      <c r="F213" s="1138" t="e">
        <f>D213/C213*100</f>
        <v>#VALUE!</v>
      </c>
    </row>
    <row r="214" spans="1:6" ht="17.25" customHeight="1">
      <c r="A214" s="1093"/>
      <c r="B214" s="1091"/>
      <c r="C214" s="725"/>
      <c r="D214" s="147" t="s">
        <v>998</v>
      </c>
      <c r="E214" s="1102">
        <v>612</v>
      </c>
      <c r="F214" s="1138">
        <f>ROUNDUP(E214/$C$158*100,2)</f>
        <v>0.02</v>
      </c>
    </row>
    <row r="215" spans="1:6" ht="20.25" customHeight="1">
      <c r="A215" s="1093"/>
      <c r="B215" s="1091"/>
      <c r="C215" s="725"/>
      <c r="D215" s="148" t="s">
        <v>999</v>
      </c>
      <c r="E215" s="1103"/>
      <c r="F215" s="1138" t="e">
        <f>D215/C215*100</f>
        <v>#VALUE!</v>
      </c>
    </row>
    <row r="216" spans="1:6" ht="15" customHeight="1">
      <c r="A216" s="1093"/>
      <c r="B216" s="1091"/>
      <c r="C216" s="725"/>
      <c r="D216" s="149" t="s">
        <v>1000</v>
      </c>
      <c r="E216" s="1102">
        <v>48</v>
      </c>
      <c r="F216" s="1137">
        <f>ROUNDUP(E216/$C$158*100,2)</f>
        <v>0.01</v>
      </c>
    </row>
    <row r="217" spans="1:6" ht="15" customHeight="1">
      <c r="A217" s="1093"/>
      <c r="B217" s="1091"/>
      <c r="C217" s="725"/>
      <c r="D217" s="148" t="s">
        <v>1001</v>
      </c>
      <c r="E217" s="1103"/>
      <c r="F217" s="1138" t="e">
        <f>D217/C217*100</f>
        <v>#VALUE!</v>
      </c>
    </row>
    <row r="218" spans="1:6" ht="16.5" customHeight="1">
      <c r="A218" s="1093"/>
      <c r="B218" s="1091"/>
      <c r="C218" s="725"/>
      <c r="D218" s="149" t="s">
        <v>1002</v>
      </c>
      <c r="E218" s="1102">
        <v>44</v>
      </c>
      <c r="F218" s="1138">
        <f>ROUNDUP(E218/$C$158*100,2)</f>
        <v>0.01</v>
      </c>
    </row>
    <row r="219" spans="1:6" ht="15.75" customHeight="1" thickBot="1">
      <c r="A219" s="1094"/>
      <c r="B219" s="1092"/>
      <c r="C219" s="745"/>
      <c r="D219" s="152" t="s">
        <v>1003</v>
      </c>
      <c r="E219" s="1105"/>
      <c r="F219" s="1144" t="e">
        <f>D219/C219*100</f>
        <v>#VALUE!</v>
      </c>
    </row>
    <row r="220" spans="1:6" ht="19.5" customHeight="1">
      <c r="A220" s="1119">
        <v>11</v>
      </c>
      <c r="B220" s="1121" t="s">
        <v>389</v>
      </c>
      <c r="C220" s="1114">
        <v>183628</v>
      </c>
      <c r="D220" s="147" t="s">
        <v>1083</v>
      </c>
      <c r="E220" s="1103">
        <v>27147</v>
      </c>
      <c r="F220" s="1080">
        <f>ROUNDUP(E220/$C$220*100,2)</f>
        <v>14.79</v>
      </c>
    </row>
    <row r="221" spans="1:6" ht="25.5" customHeight="1">
      <c r="A221" s="1120"/>
      <c r="B221" s="1122"/>
      <c r="C221" s="1114"/>
      <c r="D221" s="148" t="s">
        <v>237</v>
      </c>
      <c r="E221" s="1118"/>
      <c r="F221" s="1081" t="e">
        <f>D221/C221*100</f>
        <v>#VALUE!</v>
      </c>
    </row>
    <row r="222" spans="1:6" ht="13.5" customHeight="1">
      <c r="A222" s="1120"/>
      <c r="B222" s="1122"/>
      <c r="C222" s="1114"/>
      <c r="D222" s="149" t="s">
        <v>238</v>
      </c>
      <c r="E222" s="1118">
        <v>6626</v>
      </c>
      <c r="F222" s="1080">
        <f>ROUNDUP(E222/$C$220*100,2)</f>
        <v>3.61</v>
      </c>
    </row>
    <row r="223" spans="1:6" ht="16.5" customHeight="1">
      <c r="A223" s="1120"/>
      <c r="B223" s="1122"/>
      <c r="C223" s="1114"/>
      <c r="D223" s="148" t="s">
        <v>390</v>
      </c>
      <c r="E223" s="1118"/>
      <c r="F223" s="1081" t="e">
        <f>D223/C223*100</f>
        <v>#VALUE!</v>
      </c>
    </row>
    <row r="224" spans="1:6" ht="13.5" customHeight="1">
      <c r="A224" s="1120"/>
      <c r="B224" s="1122"/>
      <c r="C224" s="1114"/>
      <c r="D224" s="147" t="s">
        <v>308</v>
      </c>
      <c r="E224" s="1102">
        <v>167</v>
      </c>
      <c r="F224" s="1080">
        <f>ROUNDUP(E224/$C$220*100,2)</f>
        <v>9.9999999999999992E-2</v>
      </c>
    </row>
    <row r="225" spans="1:6" ht="24.75" customHeight="1">
      <c r="A225" s="1120"/>
      <c r="B225" s="1122"/>
      <c r="C225" s="1114"/>
      <c r="D225" s="148" t="s">
        <v>391</v>
      </c>
      <c r="E225" s="1103"/>
      <c r="F225" s="1081" t="e">
        <f>D225/C225*100</f>
        <v>#VALUE!</v>
      </c>
    </row>
    <row r="226" spans="1:6">
      <c r="A226" s="1120"/>
      <c r="B226" s="1122"/>
      <c r="C226" s="1114"/>
      <c r="D226" s="149" t="s">
        <v>239</v>
      </c>
      <c r="E226" s="1118">
        <v>2</v>
      </c>
      <c r="F226" s="1080">
        <f>ROUNDUP(E226/$C$220*100,2)</f>
        <v>0.01</v>
      </c>
    </row>
    <row r="227" spans="1:6" ht="32.25" customHeight="1">
      <c r="A227" s="1120"/>
      <c r="B227" s="1122"/>
      <c r="C227" s="1114"/>
      <c r="D227" s="148" t="s">
        <v>240</v>
      </c>
      <c r="E227" s="1118"/>
      <c r="F227" s="1081" t="e">
        <f>D227/C227*100</f>
        <v>#VALUE!</v>
      </c>
    </row>
    <row r="228" spans="1:6" ht="15.75" customHeight="1">
      <c r="A228" s="1120"/>
      <c r="B228" s="1122"/>
      <c r="C228" s="1114"/>
      <c r="D228" s="149" t="s">
        <v>1193</v>
      </c>
      <c r="E228" s="1118">
        <v>3415</v>
      </c>
      <c r="F228" s="1081">
        <f>ROUNDUP(E228/$C$220*100,2)</f>
        <v>1.86</v>
      </c>
    </row>
    <row r="229" spans="1:6" ht="19.5" customHeight="1">
      <c r="A229" s="1120"/>
      <c r="B229" s="1122"/>
      <c r="C229" s="1114"/>
      <c r="D229" s="148" t="s">
        <v>362</v>
      </c>
      <c r="E229" s="1118"/>
      <c r="F229" s="1081" t="e">
        <f>D229/C231*100</f>
        <v>#VALUE!</v>
      </c>
    </row>
    <row r="230" spans="1:6" ht="12" customHeight="1">
      <c r="A230" s="1120"/>
      <c r="B230" s="1122"/>
      <c r="C230" s="1114"/>
      <c r="D230" s="315" t="s">
        <v>543</v>
      </c>
      <c r="E230" s="1118">
        <v>24</v>
      </c>
      <c r="F230" s="1081">
        <f>ROUNDUP(E230/$C$220*100,2)</f>
        <v>0.02</v>
      </c>
    </row>
    <row r="231" spans="1:6" ht="13.5" customHeight="1">
      <c r="A231" s="1120"/>
      <c r="B231" s="1122"/>
      <c r="C231" s="1114"/>
      <c r="D231" s="825" t="s">
        <v>544</v>
      </c>
      <c r="E231" s="1118"/>
      <c r="F231" s="1081" t="e">
        <f>D231/C233*100</f>
        <v>#VALUE!</v>
      </c>
    </row>
    <row r="232" spans="1:6" ht="13.5" customHeight="1">
      <c r="A232" s="1120"/>
      <c r="B232" s="1122"/>
      <c r="C232" s="1114"/>
      <c r="D232" s="144" t="s">
        <v>656</v>
      </c>
      <c r="E232" s="1139">
        <v>8</v>
      </c>
      <c r="F232" s="1081">
        <f>ROUNDUP(E232/$C$220*100,2)</f>
        <v>0.01</v>
      </c>
    </row>
    <row r="233" spans="1:6" ht="18" customHeight="1" thickBot="1">
      <c r="A233" s="1128"/>
      <c r="B233" s="1130"/>
      <c r="C233" s="1115"/>
      <c r="D233" s="826" t="s">
        <v>1006</v>
      </c>
      <c r="E233" s="1140"/>
      <c r="F233" s="1126" t="e">
        <f>D233/C235*100</f>
        <v>#VALUE!</v>
      </c>
    </row>
    <row r="234" spans="1:6" ht="15" customHeight="1">
      <c r="A234" s="1141">
        <v>12</v>
      </c>
      <c r="B234" s="1129" t="s">
        <v>392</v>
      </c>
      <c r="C234" s="1113">
        <v>1838225</v>
      </c>
      <c r="D234" s="783" t="s">
        <v>1007</v>
      </c>
      <c r="E234" s="1136">
        <v>224823</v>
      </c>
      <c r="F234" s="1132">
        <f>ROUNDUP(E234/$C$234*100,2)</f>
        <v>12.24</v>
      </c>
    </row>
    <row r="235" spans="1:6" ht="26.25" customHeight="1">
      <c r="A235" s="1142"/>
      <c r="B235" s="1122"/>
      <c r="C235" s="1114"/>
      <c r="D235" s="154" t="s">
        <v>241</v>
      </c>
      <c r="E235" s="1118"/>
      <c r="F235" s="1081" t="e">
        <f>D235/C235*100</f>
        <v>#VALUE!</v>
      </c>
    </row>
    <row r="236" spans="1:6" ht="15" customHeight="1">
      <c r="A236" s="1142"/>
      <c r="B236" s="1122"/>
      <c r="C236" s="1114"/>
      <c r="D236" s="149" t="s">
        <v>577</v>
      </c>
      <c r="E236" s="1118">
        <v>44127</v>
      </c>
      <c r="F236" s="1081">
        <f>ROUNDUP(E236/$C$234*100,2)</f>
        <v>2.4099999999999997</v>
      </c>
    </row>
    <row r="237" spans="1:6" ht="12.75" customHeight="1">
      <c r="A237" s="1142"/>
      <c r="B237" s="1122"/>
      <c r="C237" s="1114"/>
      <c r="D237" s="148" t="s">
        <v>578</v>
      </c>
      <c r="E237" s="1118"/>
      <c r="F237" s="1081" t="e">
        <f t="shared" ref="F237:F253" si="1">D237/C237*100</f>
        <v>#VALUE!</v>
      </c>
    </row>
    <row r="238" spans="1:6" ht="15.75" customHeight="1">
      <c r="A238" s="1142"/>
      <c r="B238" s="1122"/>
      <c r="C238" s="1114"/>
      <c r="D238" s="149" t="s">
        <v>242</v>
      </c>
      <c r="E238" s="1118">
        <v>34913</v>
      </c>
      <c r="F238" s="1081">
        <f>ROUNDUP(E238/$C$234*100,2)</f>
        <v>1.9</v>
      </c>
    </row>
    <row r="239" spans="1:6" ht="14.25" customHeight="1">
      <c r="A239" s="1142"/>
      <c r="B239" s="1122"/>
      <c r="C239" s="1114"/>
      <c r="D239" s="148" t="s">
        <v>243</v>
      </c>
      <c r="E239" s="1118"/>
      <c r="F239" s="1081" t="e">
        <f t="shared" si="1"/>
        <v>#VALUE!</v>
      </c>
    </row>
    <row r="240" spans="1:6" ht="12.75" customHeight="1">
      <c r="A240" s="1142"/>
      <c r="B240" s="1122"/>
      <c r="C240" s="1114"/>
      <c r="D240" s="149" t="s">
        <v>244</v>
      </c>
      <c r="E240" s="1118">
        <v>14</v>
      </c>
      <c r="F240" s="1081">
        <f>ROUNDUP(E240/$C$234*100,2)</f>
        <v>0.01</v>
      </c>
    </row>
    <row r="241" spans="1:6" ht="12.75" customHeight="1">
      <c r="A241" s="1142"/>
      <c r="B241" s="1122"/>
      <c r="C241" s="1114"/>
      <c r="D241" s="148" t="s">
        <v>245</v>
      </c>
      <c r="E241" s="1118"/>
      <c r="F241" s="1081" t="e">
        <f t="shared" si="1"/>
        <v>#VALUE!</v>
      </c>
    </row>
    <row r="242" spans="1:6" ht="12.75" customHeight="1">
      <c r="A242" s="1142"/>
      <c r="B242" s="1122"/>
      <c r="C242" s="1114"/>
      <c r="D242" s="771" t="s">
        <v>246</v>
      </c>
      <c r="E242" s="1118">
        <v>59</v>
      </c>
      <c r="F242" s="1081">
        <f>ROUNDUP(E242/$C$234*100,2)</f>
        <v>0.01</v>
      </c>
    </row>
    <row r="243" spans="1:6" ht="12.75" customHeight="1">
      <c r="A243" s="1142"/>
      <c r="B243" s="1122"/>
      <c r="C243" s="1114"/>
      <c r="D243" s="459" t="s">
        <v>393</v>
      </c>
      <c r="E243" s="1118"/>
      <c r="F243" s="1081" t="e">
        <f t="shared" si="1"/>
        <v>#VALUE!</v>
      </c>
    </row>
    <row r="244" spans="1:6" ht="12.75" customHeight="1">
      <c r="A244" s="1142"/>
      <c r="B244" s="1122"/>
      <c r="C244" s="1114"/>
      <c r="D244" s="149" t="s">
        <v>247</v>
      </c>
      <c r="E244" s="1118">
        <v>168</v>
      </c>
      <c r="F244" s="1081">
        <f>ROUNDUP(E244/$C$234*100,2)</f>
        <v>0.01</v>
      </c>
    </row>
    <row r="245" spans="1:6" ht="18" customHeight="1">
      <c r="A245" s="1142"/>
      <c r="B245" s="1122"/>
      <c r="C245" s="1114"/>
      <c r="D245" s="148" t="s">
        <v>248</v>
      </c>
      <c r="E245" s="1118"/>
      <c r="F245" s="1081" t="e">
        <f t="shared" si="1"/>
        <v>#VALUE!</v>
      </c>
    </row>
    <row r="246" spans="1:6" ht="15" customHeight="1">
      <c r="A246" s="1142"/>
      <c r="B246" s="1122"/>
      <c r="C246" s="1114"/>
      <c r="D246" s="149" t="s">
        <v>1008</v>
      </c>
      <c r="E246" s="1118">
        <v>1140</v>
      </c>
      <c r="F246" s="1081">
        <f>ROUNDUP(E246/$C$234*100,2)</f>
        <v>6.9999999999999993E-2</v>
      </c>
    </row>
    <row r="247" spans="1:6" ht="21.75" customHeight="1">
      <c r="A247" s="1142"/>
      <c r="B247" s="1122"/>
      <c r="C247" s="1114"/>
      <c r="D247" s="148" t="s">
        <v>249</v>
      </c>
      <c r="E247" s="1118"/>
      <c r="F247" s="1081" t="e">
        <f t="shared" si="1"/>
        <v>#VALUE!</v>
      </c>
    </row>
    <row r="248" spans="1:6" ht="15" customHeight="1">
      <c r="A248" s="1142"/>
      <c r="B248" s="1122"/>
      <c r="C248" s="1114"/>
      <c r="D248" s="149" t="s">
        <v>1009</v>
      </c>
      <c r="E248" s="1102">
        <v>28</v>
      </c>
      <c r="F248" s="1081">
        <f>ROUNDUP(E248/$C$234*100,2)</f>
        <v>0.01</v>
      </c>
    </row>
    <row r="249" spans="1:6" ht="24" customHeight="1">
      <c r="A249" s="1142"/>
      <c r="B249" s="1122"/>
      <c r="C249" s="1114"/>
      <c r="D249" s="150" t="s">
        <v>309</v>
      </c>
      <c r="E249" s="1103"/>
      <c r="F249" s="1081" t="e">
        <f t="shared" si="1"/>
        <v>#VALUE!</v>
      </c>
    </row>
    <row r="250" spans="1:6" ht="15" customHeight="1">
      <c r="A250" s="1142"/>
      <c r="B250" s="1122"/>
      <c r="C250" s="1114"/>
      <c r="D250" s="771" t="s">
        <v>1010</v>
      </c>
      <c r="E250" s="1102">
        <v>3</v>
      </c>
      <c r="F250" s="1081">
        <f>ROUNDUP(E250/$C$234*100,2)</f>
        <v>0.01</v>
      </c>
    </row>
    <row r="251" spans="1:6" ht="24.75" customHeight="1">
      <c r="A251" s="1142"/>
      <c r="B251" s="1122"/>
      <c r="C251" s="1114"/>
      <c r="D251" s="148" t="s">
        <v>363</v>
      </c>
      <c r="E251" s="1103"/>
      <c r="F251" s="1081" t="e">
        <f t="shared" si="1"/>
        <v>#VALUE!</v>
      </c>
    </row>
    <row r="252" spans="1:6" ht="21.75" customHeight="1">
      <c r="A252" s="1142"/>
      <c r="B252" s="1122"/>
      <c r="C252" s="1114"/>
      <c r="D252" s="784" t="s">
        <v>489</v>
      </c>
      <c r="E252" s="1104">
        <v>114</v>
      </c>
      <c r="F252" s="1081">
        <f>ROUNDUP(E252/$C$234*100,2)</f>
        <v>0.01</v>
      </c>
    </row>
    <row r="253" spans="1:6" ht="23.25" customHeight="1" thickBot="1">
      <c r="A253" s="1143"/>
      <c r="B253" s="1130"/>
      <c r="C253" s="1115"/>
      <c r="D253" s="152" t="s">
        <v>490</v>
      </c>
      <c r="E253" s="1105"/>
      <c r="F253" s="1126" t="e">
        <f t="shared" si="1"/>
        <v>#VALUE!</v>
      </c>
    </row>
    <row r="254" spans="1:6" ht="15" customHeight="1">
      <c r="A254" s="155"/>
      <c r="B254" s="156"/>
      <c r="C254" s="157"/>
      <c r="D254" s="158"/>
      <c r="E254" s="194"/>
      <c r="F254" s="781"/>
    </row>
    <row r="255" spans="1:6" ht="38.1" customHeight="1">
      <c r="A255" s="556" t="s">
        <v>634</v>
      </c>
      <c r="B255" s="553"/>
      <c r="C255" s="667"/>
      <c r="D255" s="746"/>
      <c r="E255" s="1090" t="s">
        <v>63</v>
      </c>
      <c r="F255" s="1090"/>
    </row>
    <row r="256" spans="1:6" ht="3.75" customHeight="1"/>
    <row r="257" spans="1:6" ht="39" customHeight="1" thickBot="1">
      <c r="A257" s="1098" t="s">
        <v>1004</v>
      </c>
      <c r="B257" s="1098"/>
      <c r="C257" s="1098"/>
      <c r="D257" s="1098"/>
      <c r="E257" s="1098"/>
      <c r="F257" s="1098"/>
    </row>
    <row r="258" spans="1:6" ht="31.5" customHeight="1">
      <c r="A258" s="1082" t="s">
        <v>378</v>
      </c>
      <c r="B258" s="1084" t="s">
        <v>17</v>
      </c>
      <c r="C258" s="1086" t="s">
        <v>154</v>
      </c>
      <c r="D258" s="1084" t="s">
        <v>379</v>
      </c>
      <c r="E258" s="1088" t="s">
        <v>380</v>
      </c>
      <c r="F258" s="1089"/>
    </row>
    <row r="259" spans="1:6" ht="37.5" customHeight="1" thickBot="1">
      <c r="A259" s="1083"/>
      <c r="B259" s="1085"/>
      <c r="C259" s="1087"/>
      <c r="D259" s="1085"/>
      <c r="E259" s="554" t="s">
        <v>298</v>
      </c>
      <c r="F259" s="555" t="s">
        <v>99</v>
      </c>
    </row>
    <row r="260" spans="1:6" ht="15" customHeight="1">
      <c r="A260" s="1127">
        <v>13</v>
      </c>
      <c r="B260" s="1129" t="s">
        <v>394</v>
      </c>
      <c r="C260" s="1131">
        <v>1355694</v>
      </c>
      <c r="D260" s="773" t="s">
        <v>250</v>
      </c>
      <c r="E260" s="1136">
        <v>50577</v>
      </c>
      <c r="F260" s="1132">
        <f>ROUNDUP(E260/$C$260*100,2)</f>
        <v>3.7399999999999998</v>
      </c>
    </row>
    <row r="261" spans="1:6" ht="18" customHeight="1">
      <c r="A261" s="1120"/>
      <c r="B261" s="1122"/>
      <c r="C261" s="1124"/>
      <c r="D261" s="148" t="s">
        <v>251</v>
      </c>
      <c r="E261" s="1118"/>
      <c r="F261" s="1081" t="e">
        <f>D261/C261*100</f>
        <v>#VALUE!</v>
      </c>
    </row>
    <row r="262" spans="1:6" ht="15" customHeight="1">
      <c r="A262" s="1120"/>
      <c r="B262" s="1122"/>
      <c r="C262" s="1124"/>
      <c r="D262" s="149" t="s">
        <v>523</v>
      </c>
      <c r="E262" s="1118">
        <v>755</v>
      </c>
      <c r="F262" s="1080">
        <f>ROUNDUP(E262/$C$260*100,2)</f>
        <v>6.0000000000000005E-2</v>
      </c>
    </row>
    <row r="263" spans="1:6" ht="15" customHeight="1">
      <c r="A263" s="1120"/>
      <c r="B263" s="1122"/>
      <c r="C263" s="1124"/>
      <c r="D263" s="150" t="s">
        <v>545</v>
      </c>
      <c r="E263" s="1102"/>
      <c r="F263" s="1081" t="e">
        <f>D263/C265*100</f>
        <v>#VALUE!</v>
      </c>
    </row>
    <row r="264" spans="1:6" ht="15" customHeight="1">
      <c r="A264" s="1120"/>
      <c r="B264" s="1122"/>
      <c r="C264" s="1124"/>
      <c r="D264" s="771" t="s">
        <v>442</v>
      </c>
      <c r="E264" s="1118">
        <v>160</v>
      </c>
      <c r="F264" s="1080">
        <f t="shared" ref="F264" si="2">ROUNDUP(E264/$C$260*100,2)</f>
        <v>0.02</v>
      </c>
    </row>
    <row r="265" spans="1:6" ht="15" customHeight="1">
      <c r="A265" s="1120"/>
      <c r="B265" s="1122"/>
      <c r="C265" s="1124"/>
      <c r="D265" s="150" t="s">
        <v>443</v>
      </c>
      <c r="E265" s="1102"/>
      <c r="F265" s="1081" t="e">
        <f t="shared" ref="F265" si="3">D265/C267*100</f>
        <v>#VALUE!</v>
      </c>
    </row>
    <row r="266" spans="1:6" ht="15" customHeight="1">
      <c r="A266" s="1120"/>
      <c r="B266" s="1122"/>
      <c r="C266" s="1124"/>
      <c r="D266" s="149" t="s">
        <v>491</v>
      </c>
      <c r="E266" s="1118">
        <v>340</v>
      </c>
      <c r="F266" s="1080">
        <f>ROUNDUP(E266/$C$260*100,2)</f>
        <v>0.03</v>
      </c>
    </row>
    <row r="267" spans="1:6" ht="15" customHeight="1">
      <c r="A267" s="1120"/>
      <c r="B267" s="1122"/>
      <c r="C267" s="1124"/>
      <c r="D267" s="150" t="s">
        <v>492</v>
      </c>
      <c r="E267" s="1102"/>
      <c r="F267" s="1081" t="e">
        <f t="shared" ref="F267" si="4">D267/C269*100</f>
        <v>#VALUE!</v>
      </c>
    </row>
    <row r="268" spans="1:6" ht="15" customHeight="1">
      <c r="A268" s="1120"/>
      <c r="B268" s="1122"/>
      <c r="C268" s="1124"/>
      <c r="D268" s="149" t="s">
        <v>525</v>
      </c>
      <c r="E268" s="1118">
        <v>17</v>
      </c>
      <c r="F268" s="1080">
        <f t="shared" ref="F268" si="5">ROUNDUP(E268/$C$260*100,2)</f>
        <v>0.01</v>
      </c>
    </row>
    <row r="269" spans="1:6" ht="15" customHeight="1">
      <c r="A269" s="1120"/>
      <c r="B269" s="1122"/>
      <c r="C269" s="1124"/>
      <c r="D269" s="148" t="s">
        <v>546</v>
      </c>
      <c r="E269" s="1118"/>
      <c r="F269" s="1081" t="e">
        <f t="shared" ref="F269" si="6">D269/C271*100</f>
        <v>#VALUE!</v>
      </c>
    </row>
    <row r="270" spans="1:6" ht="15" customHeight="1">
      <c r="A270" s="1120"/>
      <c r="B270" s="1122"/>
      <c r="C270" s="1124"/>
      <c r="D270" s="147" t="s">
        <v>547</v>
      </c>
      <c r="E270" s="1103">
        <v>291</v>
      </c>
      <c r="F270" s="1080">
        <f t="shared" ref="F270:F274" si="7">ROUNDUP(E270/$C$260*100,2)</f>
        <v>0.03</v>
      </c>
    </row>
    <row r="271" spans="1:6" ht="15" customHeight="1">
      <c r="A271" s="1120"/>
      <c r="B271" s="1122"/>
      <c r="C271" s="1124"/>
      <c r="D271" s="148" t="s">
        <v>548</v>
      </c>
      <c r="E271" s="1118"/>
      <c r="F271" s="1081" t="e">
        <f t="shared" ref="F271:F275" si="8">D271/C275*100</f>
        <v>#VALUE!</v>
      </c>
    </row>
    <row r="272" spans="1:6" ht="15" customHeight="1">
      <c r="A272" s="1120"/>
      <c r="B272" s="1122"/>
      <c r="C272" s="1124"/>
      <c r="D272" s="149" t="s">
        <v>524</v>
      </c>
      <c r="E272" s="1118">
        <v>86</v>
      </c>
      <c r="F272" s="1080">
        <f t="shared" si="7"/>
        <v>0.01</v>
      </c>
    </row>
    <row r="273" spans="1:6" ht="15" customHeight="1">
      <c r="A273" s="1120"/>
      <c r="B273" s="1122"/>
      <c r="C273" s="1124"/>
      <c r="D273" s="150" t="s">
        <v>657</v>
      </c>
      <c r="E273" s="1102"/>
      <c r="F273" s="1081" t="e">
        <f t="shared" si="8"/>
        <v>#VALUE!</v>
      </c>
    </row>
    <row r="274" spans="1:6" ht="15" customHeight="1">
      <c r="A274" s="1120"/>
      <c r="B274" s="1122"/>
      <c r="C274" s="1124"/>
      <c r="D274" s="771" t="s">
        <v>1011</v>
      </c>
      <c r="E274" s="1118">
        <v>110</v>
      </c>
      <c r="F274" s="1080">
        <f t="shared" si="7"/>
        <v>0.01</v>
      </c>
    </row>
    <row r="275" spans="1:6" ht="19.5" customHeight="1">
      <c r="A275" s="1120"/>
      <c r="B275" s="1122"/>
      <c r="C275" s="1124"/>
      <c r="D275" s="150" t="s">
        <v>830</v>
      </c>
      <c r="E275" s="1102"/>
      <c r="F275" s="1081" t="e">
        <f t="shared" si="8"/>
        <v>#VALUE!</v>
      </c>
    </row>
    <row r="276" spans="1:6" ht="15" customHeight="1">
      <c r="A276" s="1120"/>
      <c r="B276" s="1122"/>
      <c r="C276" s="1124"/>
      <c r="D276" s="771" t="s">
        <v>907</v>
      </c>
      <c r="E276" s="1118">
        <v>366</v>
      </c>
      <c r="F276" s="1080">
        <f t="shared" ref="F276" si="9">ROUNDUP(E276/$C$260*100,2)</f>
        <v>0.03</v>
      </c>
    </row>
    <row r="277" spans="1:6" ht="22.5" customHeight="1" thickBot="1">
      <c r="A277" s="1128"/>
      <c r="B277" s="1130"/>
      <c r="C277" s="1125"/>
      <c r="D277" s="152" t="s">
        <v>829</v>
      </c>
      <c r="E277" s="1145"/>
      <c r="F277" s="1126" t="e">
        <f>D277/#REF!*100</f>
        <v>#VALUE!</v>
      </c>
    </row>
    <row r="278" spans="1:6" ht="15" customHeight="1">
      <c r="A278" s="1127">
        <v>14</v>
      </c>
      <c r="B278" s="1129" t="s">
        <v>395</v>
      </c>
      <c r="C278" s="1158">
        <v>249954</v>
      </c>
      <c r="D278" s="151" t="s">
        <v>252</v>
      </c>
      <c r="E278" s="1136">
        <v>68434</v>
      </c>
      <c r="F278" s="1132">
        <f>ROUNDUP(E278/$C$278*100,2)</f>
        <v>27.380000000000003</v>
      </c>
    </row>
    <row r="279" spans="1:6" ht="15" customHeight="1">
      <c r="A279" s="1120"/>
      <c r="B279" s="1122"/>
      <c r="C279" s="1159"/>
      <c r="D279" s="148" t="s">
        <v>253</v>
      </c>
      <c r="E279" s="1118"/>
      <c r="F279" s="1081" t="e">
        <f>D279/C279*100</f>
        <v>#VALUE!</v>
      </c>
    </row>
    <row r="280" spans="1:6" ht="15" customHeight="1">
      <c r="A280" s="1120"/>
      <c r="B280" s="1122"/>
      <c r="C280" s="1159"/>
      <c r="D280" s="149" t="s">
        <v>526</v>
      </c>
      <c r="E280" s="1118">
        <v>3274</v>
      </c>
      <c r="F280" s="1080">
        <f>ROUNDUP(E280/$C$278*100,2)</f>
        <v>1.31</v>
      </c>
    </row>
    <row r="281" spans="1:6" ht="15" customHeight="1">
      <c r="A281" s="1120"/>
      <c r="B281" s="1122"/>
      <c r="C281" s="1159"/>
      <c r="D281" s="148" t="s">
        <v>549</v>
      </c>
      <c r="E281" s="1118"/>
      <c r="F281" s="1081" t="e">
        <f>D281/C281*100</f>
        <v>#VALUE!</v>
      </c>
    </row>
    <row r="282" spans="1:6" ht="15" customHeight="1">
      <c r="A282" s="1120"/>
      <c r="B282" s="1122"/>
      <c r="C282" s="1159"/>
      <c r="D282" s="149" t="s">
        <v>444</v>
      </c>
      <c r="E282" s="1103">
        <v>3114</v>
      </c>
      <c r="F282" s="1080">
        <f t="shared" ref="F282" si="10">ROUNDUP(E282/$C$278*100,2)</f>
        <v>1.25</v>
      </c>
    </row>
    <row r="283" spans="1:6" ht="15" customHeight="1">
      <c r="A283" s="1120"/>
      <c r="B283" s="1122"/>
      <c r="C283" s="1159"/>
      <c r="D283" s="148" t="s">
        <v>310</v>
      </c>
      <c r="E283" s="1118"/>
      <c r="F283" s="1081" t="e">
        <f t="shared" ref="F283" si="11">D283/C283*100</f>
        <v>#VALUE!</v>
      </c>
    </row>
    <row r="284" spans="1:6" ht="15" customHeight="1">
      <c r="A284" s="1120"/>
      <c r="B284" s="1122"/>
      <c r="C284" s="1159"/>
      <c r="D284" s="784" t="s">
        <v>311</v>
      </c>
      <c r="E284" s="1103">
        <v>5</v>
      </c>
      <c r="F284" s="1080">
        <f t="shared" ref="F284" si="12">ROUNDUP(E284/$C$278*100,2)</f>
        <v>0.01</v>
      </c>
    </row>
    <row r="285" spans="1:6" ht="18.75" customHeight="1">
      <c r="A285" s="1120"/>
      <c r="B285" s="1122"/>
      <c r="C285" s="1159"/>
      <c r="D285" s="150" t="s">
        <v>312</v>
      </c>
      <c r="E285" s="1118"/>
      <c r="F285" s="1081" t="e">
        <f t="shared" ref="F285" si="13">D285/C285*100</f>
        <v>#VALUE!</v>
      </c>
    </row>
    <row r="286" spans="1:6" ht="15" customHeight="1">
      <c r="A286" s="1120"/>
      <c r="B286" s="1122"/>
      <c r="C286" s="1159"/>
      <c r="D286" s="149" t="s">
        <v>613</v>
      </c>
      <c r="E286" s="1118">
        <v>2</v>
      </c>
      <c r="F286" s="1080">
        <f t="shared" ref="F286" si="14">ROUNDUP(E286/$C$278*100,2)</f>
        <v>0.01</v>
      </c>
    </row>
    <row r="287" spans="1:6" ht="15" customHeight="1">
      <c r="A287" s="1134"/>
      <c r="B287" s="1135"/>
      <c r="C287" s="1159"/>
      <c r="D287" s="159" t="s">
        <v>614</v>
      </c>
      <c r="E287" s="1118"/>
      <c r="F287" s="1081" t="e">
        <f t="shared" ref="F287" si="15">D287/C287*100</f>
        <v>#VALUE!</v>
      </c>
    </row>
    <row r="288" spans="1:6" ht="18.75" customHeight="1">
      <c r="A288" s="821"/>
      <c r="B288" s="724"/>
      <c r="C288" s="827"/>
      <c r="D288" s="771" t="s">
        <v>641</v>
      </c>
      <c r="E288" s="1118">
        <v>9</v>
      </c>
      <c r="F288" s="1080">
        <f t="shared" ref="F288" si="16">ROUNDUP(E288/$C$278*100,2)</f>
        <v>0.01</v>
      </c>
    </row>
    <row r="289" spans="1:6" ht="15" customHeight="1">
      <c r="A289" s="821"/>
      <c r="B289" s="724"/>
      <c r="C289" s="827"/>
      <c r="D289" s="159" t="s">
        <v>642</v>
      </c>
      <c r="E289" s="1118"/>
      <c r="F289" s="1081" t="e">
        <f t="shared" ref="F289" si="17">D289/C289*100</f>
        <v>#VALUE!</v>
      </c>
    </row>
    <row r="290" spans="1:6" ht="15" customHeight="1">
      <c r="A290" s="821"/>
      <c r="B290" s="724"/>
      <c r="C290" s="827"/>
      <c r="D290" s="784" t="s">
        <v>828</v>
      </c>
      <c r="E290" s="1103">
        <v>13</v>
      </c>
      <c r="F290" s="1080">
        <f t="shared" ref="F290" si="18">ROUNDUP(E290/$C$278*100,2)</f>
        <v>0.01</v>
      </c>
    </row>
    <row r="291" spans="1:6" ht="15" customHeight="1" thickBot="1">
      <c r="A291" s="823"/>
      <c r="B291" s="744"/>
      <c r="C291" s="828"/>
      <c r="D291" s="769" t="s">
        <v>1012</v>
      </c>
      <c r="E291" s="1145"/>
      <c r="F291" s="1081" t="e">
        <f t="shared" ref="F291" si="19">D291/C291*100</f>
        <v>#VALUE!</v>
      </c>
    </row>
    <row r="292" spans="1:6" ht="15" customHeight="1">
      <c r="A292" s="1147">
        <v>15</v>
      </c>
      <c r="B292" s="1096" t="s">
        <v>396</v>
      </c>
      <c r="C292" s="1149">
        <v>902317</v>
      </c>
      <c r="D292" s="153" t="s">
        <v>415</v>
      </c>
      <c r="E292" s="1116">
        <v>26502</v>
      </c>
      <c r="F292" s="1146">
        <f>ROUNDUP(E292/$C$292*100,2)</f>
        <v>2.94</v>
      </c>
    </row>
    <row r="293" spans="1:6" ht="15" customHeight="1">
      <c r="A293" s="1148"/>
      <c r="B293" s="1091"/>
      <c r="C293" s="1150"/>
      <c r="D293" s="154" t="s">
        <v>254</v>
      </c>
      <c r="E293" s="1103"/>
      <c r="F293" s="1080"/>
    </row>
    <row r="294" spans="1:6" ht="15" customHeight="1">
      <c r="A294" s="1148"/>
      <c r="B294" s="1091"/>
      <c r="C294" s="1150"/>
      <c r="D294" s="149" t="s">
        <v>255</v>
      </c>
      <c r="E294" s="1118">
        <v>22872</v>
      </c>
      <c r="F294" s="1081">
        <f>ROUNDUP(E294/$C$292*100,2)</f>
        <v>2.5399999999999996</v>
      </c>
    </row>
    <row r="295" spans="1:6" ht="15" customHeight="1">
      <c r="A295" s="1148"/>
      <c r="B295" s="1091"/>
      <c r="C295" s="1150"/>
      <c r="D295" s="148" t="s">
        <v>256</v>
      </c>
      <c r="E295" s="1118"/>
      <c r="F295" s="1081" t="e">
        <f>D295/C295*100</f>
        <v>#VALUE!</v>
      </c>
    </row>
    <row r="296" spans="1:6" ht="15" customHeight="1">
      <c r="A296" s="1148"/>
      <c r="B296" s="1091"/>
      <c r="C296" s="1150"/>
      <c r="D296" s="149" t="s">
        <v>257</v>
      </c>
      <c r="E296" s="1118">
        <v>13629</v>
      </c>
      <c r="F296" s="1080">
        <f t="shared" ref="F296" si="20">ROUNDUP(E296/$C$292*100,2)</f>
        <v>1.52</v>
      </c>
    </row>
    <row r="297" spans="1:6" ht="15" customHeight="1">
      <c r="A297" s="1148"/>
      <c r="B297" s="1091"/>
      <c r="C297" s="1150"/>
      <c r="D297" s="148" t="s">
        <v>364</v>
      </c>
      <c r="E297" s="1118"/>
      <c r="F297" s="1081" t="e">
        <f t="shared" ref="F297" si="21">D297/C297*100</f>
        <v>#VALUE!</v>
      </c>
    </row>
    <row r="298" spans="1:6" ht="14.25" customHeight="1">
      <c r="A298" s="1148"/>
      <c r="B298" s="1091"/>
      <c r="C298" s="1150"/>
      <c r="D298" s="149" t="s">
        <v>258</v>
      </c>
      <c r="E298" s="1118">
        <v>5358</v>
      </c>
      <c r="F298" s="1080">
        <f t="shared" ref="F298" si="22">ROUNDUP(E298/$C$292*100,2)</f>
        <v>0.6</v>
      </c>
    </row>
    <row r="299" spans="1:6" ht="18.75" customHeight="1">
      <c r="A299" s="1148"/>
      <c r="B299" s="1091"/>
      <c r="C299" s="1150"/>
      <c r="D299" s="148" t="s">
        <v>259</v>
      </c>
      <c r="E299" s="1118"/>
      <c r="F299" s="1081" t="e">
        <f t="shared" ref="F299" si="23">D299/C299*100</f>
        <v>#VALUE!</v>
      </c>
    </row>
    <row r="300" spans="1:6" ht="15" customHeight="1">
      <c r="A300" s="1148"/>
      <c r="B300" s="1091"/>
      <c r="C300" s="1150"/>
      <c r="D300" s="149" t="s">
        <v>260</v>
      </c>
      <c r="E300" s="1118">
        <v>1780</v>
      </c>
      <c r="F300" s="1080">
        <f t="shared" ref="F300" si="24">ROUNDUP(E300/$C$292*100,2)</f>
        <v>0.2</v>
      </c>
    </row>
    <row r="301" spans="1:6" ht="22.5" customHeight="1">
      <c r="A301" s="1148"/>
      <c r="B301" s="1091"/>
      <c r="C301" s="1150"/>
      <c r="D301" s="148" t="s">
        <v>261</v>
      </c>
      <c r="E301" s="1118"/>
      <c r="F301" s="1081" t="e">
        <f t="shared" ref="F301" si="25">D301/C301*100</f>
        <v>#VALUE!</v>
      </c>
    </row>
    <row r="302" spans="1:6" ht="21" customHeight="1">
      <c r="A302" s="1148"/>
      <c r="B302" s="1091"/>
      <c r="C302" s="1150"/>
      <c r="D302" s="149" t="s">
        <v>1013</v>
      </c>
      <c r="E302" s="1102">
        <v>12043</v>
      </c>
      <c r="F302" s="1080">
        <f t="shared" ref="F302" si="26">ROUNDUP(E302/$C$292*100,2)</f>
        <v>1.34</v>
      </c>
    </row>
    <row r="303" spans="1:6" ht="24.75" customHeight="1">
      <c r="A303" s="1148"/>
      <c r="B303" s="1091"/>
      <c r="C303" s="1150"/>
      <c r="D303" s="148" t="s">
        <v>313</v>
      </c>
      <c r="E303" s="1103"/>
      <c r="F303" s="1081" t="e">
        <f t="shared" ref="F303" si="27">D303/C303*100</f>
        <v>#VALUE!</v>
      </c>
    </row>
    <row r="304" spans="1:6" ht="12.75" customHeight="1">
      <c r="A304" s="1148"/>
      <c r="B304" s="1091"/>
      <c r="C304" s="1150"/>
      <c r="D304" s="771" t="s">
        <v>1014</v>
      </c>
      <c r="E304" s="1118">
        <v>45</v>
      </c>
      <c r="F304" s="1080">
        <f t="shared" ref="F304" si="28">ROUNDUP(E304/$C$292*100,2)</f>
        <v>0.01</v>
      </c>
    </row>
    <row r="305" spans="1:6" ht="34.5" customHeight="1">
      <c r="A305" s="1148"/>
      <c r="B305" s="1091"/>
      <c r="C305" s="1150"/>
      <c r="D305" s="148" t="s">
        <v>1015</v>
      </c>
      <c r="E305" s="1118"/>
      <c r="F305" s="1081" t="e">
        <f t="shared" ref="F305" si="29">D305/C305*100</f>
        <v>#VALUE!</v>
      </c>
    </row>
    <row r="306" spans="1:6" ht="13.5" customHeight="1">
      <c r="A306" s="1148"/>
      <c r="B306" s="1091"/>
      <c r="C306" s="1150"/>
      <c r="D306" s="323" t="s">
        <v>550</v>
      </c>
      <c r="E306" s="1118">
        <v>1086</v>
      </c>
      <c r="F306" s="1080">
        <f t="shared" ref="F306" si="30">ROUNDUP(E306/$C$292*100,2)</f>
        <v>0.13</v>
      </c>
    </row>
    <row r="307" spans="1:6" ht="17.25" customHeight="1">
      <c r="A307" s="1148"/>
      <c r="B307" s="1091"/>
      <c r="C307" s="1150"/>
      <c r="D307" s="324" t="s">
        <v>551</v>
      </c>
      <c r="E307" s="1118"/>
      <c r="F307" s="1081" t="e">
        <f t="shared" ref="F307" si="31">D307/C307*100</f>
        <v>#VALUE!</v>
      </c>
    </row>
    <row r="308" spans="1:6" ht="15" customHeight="1">
      <c r="A308" s="1148"/>
      <c r="B308" s="1091"/>
      <c r="C308" s="1150"/>
      <c r="D308" s="325" t="s">
        <v>660</v>
      </c>
      <c r="E308" s="1118">
        <v>88</v>
      </c>
      <c r="F308" s="1080">
        <f t="shared" ref="F308" si="32">ROUNDUP(E308/$C$292*100,2)</f>
        <v>0.01</v>
      </c>
    </row>
    <row r="309" spans="1:6" ht="29.25" customHeight="1">
      <c r="A309" s="1148"/>
      <c r="B309" s="1091"/>
      <c r="C309" s="1150"/>
      <c r="D309" s="829" t="s">
        <v>1016</v>
      </c>
      <c r="E309" s="1118"/>
      <c r="F309" s="1081" t="e">
        <f t="shared" ref="F309" si="33">D309/C309*100</f>
        <v>#VALUE!</v>
      </c>
    </row>
    <row r="310" spans="1:6" ht="18" customHeight="1">
      <c r="A310" s="1148"/>
      <c r="B310" s="1091"/>
      <c r="C310" s="1150"/>
      <c r="D310" s="315" t="s">
        <v>616</v>
      </c>
      <c r="E310" s="1118">
        <v>48</v>
      </c>
      <c r="F310" s="1080">
        <f t="shared" ref="F310" si="34">ROUNDUP(E310/$C$292*100,2)</f>
        <v>0.01</v>
      </c>
    </row>
    <row r="311" spans="1:6" ht="20.25" customHeight="1">
      <c r="A311" s="1148"/>
      <c r="B311" s="1091"/>
      <c r="C311" s="1150"/>
      <c r="D311" s="831" t="s">
        <v>617</v>
      </c>
      <c r="E311" s="1102"/>
      <c r="F311" s="1081" t="e">
        <f t="shared" ref="F311" si="35">D311/C311*100</f>
        <v>#VALUE!</v>
      </c>
    </row>
    <row r="312" spans="1:6" ht="15" customHeight="1">
      <c r="A312" s="821"/>
      <c r="B312" s="724"/>
      <c r="C312" s="830"/>
      <c r="D312" s="323" t="s">
        <v>827</v>
      </c>
      <c r="E312" s="1118">
        <v>31</v>
      </c>
      <c r="F312" s="1080">
        <f t="shared" ref="F312" si="36">ROUNDUP(E312/$C$292*100,2)</f>
        <v>0.01</v>
      </c>
    </row>
    <row r="313" spans="1:6" ht="17.25" customHeight="1">
      <c r="A313" s="821"/>
      <c r="B313" s="724"/>
      <c r="C313" s="830"/>
      <c r="D313" s="324" t="s">
        <v>1017</v>
      </c>
      <c r="E313" s="1118"/>
      <c r="F313" s="1081" t="e">
        <f t="shared" ref="F313" si="37">D313/C313*100</f>
        <v>#VALUE!</v>
      </c>
    </row>
    <row r="314" spans="1:6" ht="17.25" customHeight="1">
      <c r="A314" s="821"/>
      <c r="B314" s="724"/>
      <c r="C314" s="830"/>
      <c r="D314" s="325" t="s">
        <v>826</v>
      </c>
      <c r="E314" s="1118">
        <v>181</v>
      </c>
      <c r="F314" s="1080">
        <f t="shared" ref="F314" si="38">ROUNDUP(E314/$C$292*100,2)</f>
        <v>0.03</v>
      </c>
    </row>
    <row r="315" spans="1:6" ht="17.25" customHeight="1">
      <c r="A315" s="821"/>
      <c r="B315" s="724"/>
      <c r="C315" s="830"/>
      <c r="D315" s="829" t="s">
        <v>1018</v>
      </c>
      <c r="E315" s="1118"/>
      <c r="F315" s="1081" t="e">
        <f t="shared" ref="F315" si="39">D315/C315*100</f>
        <v>#VALUE!</v>
      </c>
    </row>
    <row r="316" spans="1:6" ht="18.75" customHeight="1">
      <c r="A316" s="832"/>
      <c r="B316" s="724"/>
      <c r="C316" s="833"/>
      <c r="D316" s="822" t="s">
        <v>844</v>
      </c>
      <c r="E316" s="1118">
        <v>9</v>
      </c>
      <c r="F316" s="1080">
        <f t="shared" ref="F316" si="40">ROUNDUP(E316/$C$292*100,2)</f>
        <v>0.01</v>
      </c>
    </row>
    <row r="317" spans="1:6" ht="18.75" customHeight="1" thickBot="1">
      <c r="A317" s="823"/>
      <c r="B317" s="744"/>
      <c r="C317" s="834"/>
      <c r="D317" s="835" t="s">
        <v>845</v>
      </c>
      <c r="E317" s="1145"/>
      <c r="F317" s="1126" t="e">
        <f t="shared" ref="F317" si="41">D317/C317*100</f>
        <v>#VALUE!</v>
      </c>
    </row>
    <row r="318" spans="1:6" ht="15" customHeight="1">
      <c r="A318" s="155"/>
      <c r="B318" s="156"/>
      <c r="C318" s="157"/>
      <c r="D318" s="158"/>
      <c r="E318" s="194"/>
      <c r="F318" s="781"/>
    </row>
    <row r="319" spans="1:6" ht="15" customHeight="1">
      <c r="A319" s="155"/>
      <c r="B319" s="156"/>
      <c r="C319" s="157"/>
      <c r="D319" s="158"/>
      <c r="E319" s="194"/>
      <c r="F319" s="781"/>
    </row>
    <row r="320" spans="1:6" ht="29.25" customHeight="1">
      <c r="A320" s="556" t="s">
        <v>634</v>
      </c>
      <c r="B320" s="553"/>
      <c r="C320" s="667"/>
      <c r="D320" s="628"/>
      <c r="E320" s="1097" t="s">
        <v>63</v>
      </c>
      <c r="F320" s="1097"/>
    </row>
    <row r="321" spans="1:6" ht="6" customHeight="1"/>
    <row r="322" spans="1:6" ht="36" customHeight="1" thickBot="1">
      <c r="A322" s="1098" t="s">
        <v>1004</v>
      </c>
      <c r="B322" s="1098"/>
      <c r="C322" s="1098"/>
      <c r="D322" s="1098"/>
      <c r="E322" s="1098"/>
      <c r="F322" s="1098"/>
    </row>
    <row r="323" spans="1:6" ht="30" customHeight="1">
      <c r="A323" s="1082" t="s">
        <v>378</v>
      </c>
      <c r="B323" s="1084" t="s">
        <v>17</v>
      </c>
      <c r="C323" s="1086" t="s">
        <v>154</v>
      </c>
      <c r="D323" s="1084" t="s">
        <v>379</v>
      </c>
      <c r="E323" s="1088" t="s">
        <v>380</v>
      </c>
      <c r="F323" s="1089"/>
    </row>
    <row r="324" spans="1:6" ht="31.5" customHeight="1" thickBot="1">
      <c r="A324" s="1083"/>
      <c r="B324" s="1085"/>
      <c r="C324" s="1087"/>
      <c r="D324" s="1085"/>
      <c r="E324" s="554" t="s">
        <v>298</v>
      </c>
      <c r="F324" s="555" t="s">
        <v>99</v>
      </c>
    </row>
    <row r="325" spans="1:6">
      <c r="A325" s="1127">
        <v>16</v>
      </c>
      <c r="B325" s="1129" t="s">
        <v>397</v>
      </c>
      <c r="C325" s="1131">
        <v>218414</v>
      </c>
      <c r="D325" s="153" t="s">
        <v>262</v>
      </c>
      <c r="E325" s="1136">
        <v>5972</v>
      </c>
      <c r="F325" s="1132">
        <f>ROUNDUP(E325/$C$325*100,2)</f>
        <v>2.7399999999999998</v>
      </c>
    </row>
    <row r="326" spans="1:6">
      <c r="A326" s="1120"/>
      <c r="B326" s="1122"/>
      <c r="C326" s="1124"/>
      <c r="D326" s="154" t="s">
        <v>263</v>
      </c>
      <c r="E326" s="1118"/>
      <c r="F326" s="1081" t="e">
        <f>D326/C326*100</f>
        <v>#VALUE!</v>
      </c>
    </row>
    <row r="327" spans="1:6" ht="11.25" customHeight="1">
      <c r="A327" s="1120"/>
      <c r="B327" s="1122"/>
      <c r="C327" s="1124"/>
      <c r="D327" s="160" t="s">
        <v>264</v>
      </c>
      <c r="E327" s="1118">
        <v>4508</v>
      </c>
      <c r="F327" s="1080">
        <f>ROUNDUP(E327/$C$325*100,2)</f>
        <v>2.0699999999999998</v>
      </c>
    </row>
    <row r="328" spans="1:6" ht="12.75" customHeight="1">
      <c r="A328" s="1120"/>
      <c r="B328" s="1122"/>
      <c r="C328" s="1124"/>
      <c r="D328" s="161" t="s">
        <v>265</v>
      </c>
      <c r="E328" s="1118"/>
      <c r="F328" s="1081" t="e">
        <f>D328/C328*100</f>
        <v>#VALUE!</v>
      </c>
    </row>
    <row r="329" spans="1:6" ht="15" customHeight="1">
      <c r="A329" s="1120"/>
      <c r="B329" s="1122"/>
      <c r="C329" s="1124"/>
      <c r="D329" s="162" t="s">
        <v>266</v>
      </c>
      <c r="E329" s="1118">
        <v>7121</v>
      </c>
      <c r="F329" s="1080">
        <f t="shared" ref="F329" si="42">ROUNDUP(E329/$C$325*100,2)</f>
        <v>3.2699999999999996</v>
      </c>
    </row>
    <row r="330" spans="1:6" ht="15" customHeight="1">
      <c r="A330" s="1120"/>
      <c r="B330" s="1122"/>
      <c r="C330" s="1124"/>
      <c r="D330" s="154" t="s">
        <v>267</v>
      </c>
      <c r="E330" s="1118"/>
      <c r="F330" s="1081" t="e">
        <f t="shared" ref="F330" si="43">D330/C330*100</f>
        <v>#VALUE!</v>
      </c>
    </row>
    <row r="331" spans="1:6" ht="15" customHeight="1">
      <c r="A331" s="1120"/>
      <c r="B331" s="1122"/>
      <c r="C331" s="1124"/>
      <c r="D331" s="162" t="s">
        <v>268</v>
      </c>
      <c r="E331" s="1118">
        <v>504</v>
      </c>
      <c r="F331" s="1080">
        <f t="shared" ref="F331" si="44">ROUNDUP(E331/$C$325*100,2)</f>
        <v>0.24000000000000002</v>
      </c>
    </row>
    <row r="332" spans="1:6" ht="25.5" customHeight="1">
      <c r="A332" s="1120"/>
      <c r="B332" s="1122"/>
      <c r="C332" s="1124"/>
      <c r="D332" s="154" t="s">
        <v>1019</v>
      </c>
      <c r="E332" s="1118"/>
      <c r="F332" s="1081" t="e">
        <f t="shared" ref="F332" si="45">D332/C332*100</f>
        <v>#VALUE!</v>
      </c>
    </row>
    <row r="333" spans="1:6">
      <c r="A333" s="1120"/>
      <c r="B333" s="1122"/>
      <c r="C333" s="1124"/>
      <c r="D333" s="162" t="s">
        <v>314</v>
      </c>
      <c r="E333" s="1118">
        <v>588</v>
      </c>
      <c r="F333" s="1081">
        <f t="shared" ref="F333" si="46">ROUNDUP(E333/$C$325*100,2)</f>
        <v>0.27</v>
      </c>
    </row>
    <row r="334" spans="1:6" ht="13.5" thickBot="1">
      <c r="A334" s="1128"/>
      <c r="B334" s="1130"/>
      <c r="C334" s="1125"/>
      <c r="D334" s="921" t="s">
        <v>315</v>
      </c>
      <c r="E334" s="1145"/>
      <c r="F334" s="1126" t="e">
        <f t="shared" ref="F334" si="47">D334/C334*100</f>
        <v>#VALUE!</v>
      </c>
    </row>
    <row r="335" spans="1:6" ht="15" customHeight="1">
      <c r="A335" s="1141">
        <v>17</v>
      </c>
      <c r="B335" s="1129" t="s">
        <v>398</v>
      </c>
      <c r="C335" s="1114">
        <v>679828</v>
      </c>
      <c r="D335" s="160" t="s">
        <v>1020</v>
      </c>
      <c r="E335" s="1103">
        <v>49311</v>
      </c>
      <c r="F335" s="1132">
        <f>ROUNDUP(E335/$C$335*100,2)</f>
        <v>7.26</v>
      </c>
    </row>
    <row r="336" spans="1:6" ht="15" customHeight="1">
      <c r="A336" s="1142"/>
      <c r="B336" s="1122"/>
      <c r="C336" s="1114"/>
      <c r="D336" s="161" t="s">
        <v>269</v>
      </c>
      <c r="E336" s="1118"/>
      <c r="F336" s="1081" t="e">
        <f>D336/C336*100</f>
        <v>#VALUE!</v>
      </c>
    </row>
    <row r="337" spans="1:6" ht="15" customHeight="1">
      <c r="A337" s="1142"/>
      <c r="B337" s="1122"/>
      <c r="C337" s="1114"/>
      <c r="D337" s="162" t="s">
        <v>270</v>
      </c>
      <c r="E337" s="1118">
        <v>4238</v>
      </c>
      <c r="F337" s="1080">
        <f>ROUNDUP(E337/$C$335*100,2)</f>
        <v>0.63</v>
      </c>
    </row>
    <row r="338" spans="1:6" ht="15" customHeight="1">
      <c r="A338" s="1142"/>
      <c r="B338" s="1122"/>
      <c r="C338" s="1114"/>
      <c r="D338" s="154" t="s">
        <v>271</v>
      </c>
      <c r="E338" s="1118"/>
      <c r="F338" s="1081" t="e">
        <f>D338/C338*100</f>
        <v>#VALUE!</v>
      </c>
    </row>
    <row r="339" spans="1:6" ht="15" customHeight="1">
      <c r="A339" s="1142"/>
      <c r="B339" s="1122"/>
      <c r="C339" s="1114"/>
      <c r="D339" s="162" t="s">
        <v>272</v>
      </c>
      <c r="E339" s="1118">
        <v>318</v>
      </c>
      <c r="F339" s="1080">
        <f t="shared" ref="F339" si="48">ROUNDUP(E339/$C$335*100,2)</f>
        <v>0.05</v>
      </c>
    </row>
    <row r="340" spans="1:6" ht="15" customHeight="1">
      <c r="A340" s="1142"/>
      <c r="B340" s="1122"/>
      <c r="C340" s="1114"/>
      <c r="D340" s="154" t="s">
        <v>273</v>
      </c>
      <c r="E340" s="1118"/>
      <c r="F340" s="1081" t="e">
        <f t="shared" ref="F340" si="49">D340/C340*100</f>
        <v>#VALUE!</v>
      </c>
    </row>
    <row r="341" spans="1:6" ht="15" customHeight="1">
      <c r="A341" s="1142"/>
      <c r="B341" s="1122"/>
      <c r="C341" s="1114"/>
      <c r="D341" s="162" t="s">
        <v>365</v>
      </c>
      <c r="E341" s="1118">
        <v>184845</v>
      </c>
      <c r="F341" s="1080">
        <f t="shared" ref="F341" si="50">ROUNDUP(E341/$C$335*100,2)</f>
        <v>27.19</v>
      </c>
    </row>
    <row r="342" spans="1:6" ht="15" customHeight="1">
      <c r="A342" s="1142"/>
      <c r="B342" s="1122"/>
      <c r="C342" s="1114"/>
      <c r="D342" s="154" t="s">
        <v>406</v>
      </c>
      <c r="E342" s="1118"/>
      <c r="F342" s="1081" t="e">
        <f t="shared" ref="F342" si="51">D342/C342*100</f>
        <v>#VALUE!</v>
      </c>
    </row>
    <row r="343" spans="1:6" ht="15" customHeight="1">
      <c r="A343" s="1142"/>
      <c r="B343" s="1122"/>
      <c r="C343" s="1114"/>
      <c r="D343" s="775" t="s">
        <v>458</v>
      </c>
      <c r="E343" s="1118">
        <v>1</v>
      </c>
      <c r="F343" s="1080">
        <f t="shared" ref="F343" si="52">ROUNDUP(E343/$C$335*100,2)</f>
        <v>0.01</v>
      </c>
    </row>
    <row r="344" spans="1:6" ht="15" customHeight="1">
      <c r="A344" s="1142"/>
      <c r="B344" s="1122"/>
      <c r="C344" s="1114"/>
      <c r="D344" s="154" t="s">
        <v>459</v>
      </c>
      <c r="E344" s="1118"/>
      <c r="F344" s="1081" t="e">
        <f t="shared" ref="F344" si="53">D344/C344*100</f>
        <v>#VALUE!</v>
      </c>
    </row>
    <row r="345" spans="1:6" ht="15" customHeight="1">
      <c r="A345" s="1142"/>
      <c r="B345" s="1122"/>
      <c r="C345" s="1114"/>
      <c r="D345" s="162" t="s">
        <v>564</v>
      </c>
      <c r="E345" s="1118">
        <v>375</v>
      </c>
      <c r="F345" s="1080">
        <f t="shared" ref="F345" si="54">ROUNDUP(E345/$C$335*100,2)</f>
        <v>6.0000000000000005E-2</v>
      </c>
    </row>
    <row r="346" spans="1:6" ht="15" customHeight="1">
      <c r="A346" s="1142"/>
      <c r="B346" s="1122"/>
      <c r="C346" s="1114"/>
      <c r="D346" s="154" t="s">
        <v>565</v>
      </c>
      <c r="E346" s="1118"/>
      <c r="F346" s="1081" t="e">
        <f t="shared" ref="F346" si="55">D346/C346*100</f>
        <v>#VALUE!</v>
      </c>
    </row>
    <row r="347" spans="1:6" ht="15" customHeight="1">
      <c r="A347" s="1142"/>
      <c r="B347" s="1122"/>
      <c r="C347" s="1114"/>
      <c r="D347" s="775" t="s">
        <v>618</v>
      </c>
      <c r="E347" s="1118">
        <v>6</v>
      </c>
      <c r="F347" s="1080">
        <f t="shared" ref="F347" si="56">ROUNDUP(E347/$C$335*100,2)</f>
        <v>0.01</v>
      </c>
    </row>
    <row r="348" spans="1:6" ht="15" customHeight="1">
      <c r="A348" s="1142"/>
      <c r="B348" s="1122"/>
      <c r="C348" s="1114"/>
      <c r="D348" s="154" t="s">
        <v>619</v>
      </c>
      <c r="E348" s="1118"/>
      <c r="F348" s="1081" t="e">
        <f t="shared" ref="F348" si="57">D348/C348*100</f>
        <v>#VALUE!</v>
      </c>
    </row>
    <row r="349" spans="1:6" ht="15" customHeight="1">
      <c r="A349" s="1142"/>
      <c r="B349" s="1122"/>
      <c r="C349" s="1114"/>
      <c r="D349" s="160" t="s">
        <v>579</v>
      </c>
      <c r="E349" s="1118">
        <v>81</v>
      </c>
      <c r="F349" s="1080">
        <f t="shared" ref="F349" si="58">ROUNDUP(E349/$C$335*100,2)</f>
        <v>0.02</v>
      </c>
    </row>
    <row r="350" spans="1:6" ht="15" customHeight="1">
      <c r="A350" s="1142"/>
      <c r="B350" s="1122"/>
      <c r="C350" s="1114"/>
      <c r="D350" s="154" t="s">
        <v>580</v>
      </c>
      <c r="E350" s="1118"/>
      <c r="F350" s="1081" t="e">
        <f t="shared" ref="F350" si="59">D350/C350*100</f>
        <v>#VALUE!</v>
      </c>
    </row>
    <row r="351" spans="1:6" ht="12.75" customHeight="1">
      <c r="A351" s="1142"/>
      <c r="B351" s="1122"/>
      <c r="C351" s="1114"/>
      <c r="D351" s="777" t="s">
        <v>620</v>
      </c>
      <c r="E351" s="1103">
        <v>1098</v>
      </c>
      <c r="F351" s="1080">
        <f t="shared" ref="F351" si="60">ROUNDUP(E351/$C$335*100,2)</f>
        <v>0.17</v>
      </c>
    </row>
    <row r="352" spans="1:6" ht="15.75" customHeight="1">
      <c r="A352" s="1142"/>
      <c r="B352" s="1122"/>
      <c r="C352" s="1114"/>
      <c r="D352" s="154" t="s">
        <v>1021</v>
      </c>
      <c r="E352" s="1118"/>
      <c r="F352" s="1081" t="e">
        <f t="shared" ref="F352" si="61">D352/C352*100</f>
        <v>#VALUE!</v>
      </c>
    </row>
    <row r="353" spans="1:6" ht="15" customHeight="1">
      <c r="A353" s="1142"/>
      <c r="B353" s="1122"/>
      <c r="C353" s="1114"/>
      <c r="D353" s="777" t="s">
        <v>621</v>
      </c>
      <c r="E353" s="1118">
        <v>718</v>
      </c>
      <c r="F353" s="1080">
        <f t="shared" ref="F353" si="62">ROUNDUP(E353/$C$335*100,2)</f>
        <v>0.11</v>
      </c>
    </row>
    <row r="354" spans="1:6">
      <c r="A354" s="1142"/>
      <c r="B354" s="1122"/>
      <c r="C354" s="1114"/>
      <c r="D354" s="154" t="s">
        <v>622</v>
      </c>
      <c r="E354" s="1118"/>
      <c r="F354" s="1081" t="e">
        <f t="shared" ref="F354" si="63">D354/C354*100</f>
        <v>#VALUE!</v>
      </c>
    </row>
    <row r="355" spans="1:6" ht="15" customHeight="1">
      <c r="A355" s="1142"/>
      <c r="B355" s="1122"/>
      <c r="C355" s="1114"/>
      <c r="D355" s="775" t="s">
        <v>623</v>
      </c>
      <c r="E355" s="1118">
        <v>22</v>
      </c>
      <c r="F355" s="1080">
        <f t="shared" ref="F355:F361" si="64">ROUNDUP(E355/$C$335*100,2)</f>
        <v>0.01</v>
      </c>
    </row>
    <row r="356" spans="1:6">
      <c r="A356" s="1142"/>
      <c r="B356" s="1122"/>
      <c r="C356" s="1114"/>
      <c r="D356" s="154" t="s">
        <v>624</v>
      </c>
      <c r="E356" s="1118"/>
      <c r="F356" s="1081" t="e">
        <f t="shared" ref="F356:F362" si="65">D356/C356*100</f>
        <v>#VALUE!</v>
      </c>
    </row>
    <row r="357" spans="1:6" ht="15" customHeight="1">
      <c r="A357" s="1142"/>
      <c r="B357" s="1122"/>
      <c r="C357" s="1114"/>
      <c r="D357" s="160" t="s">
        <v>846</v>
      </c>
      <c r="E357" s="1103">
        <v>141</v>
      </c>
      <c r="F357" s="1080">
        <f t="shared" si="64"/>
        <v>0.03</v>
      </c>
    </row>
    <row r="358" spans="1:6" ht="15" customHeight="1">
      <c r="A358" s="1142"/>
      <c r="B358" s="1122"/>
      <c r="C358" s="1114"/>
      <c r="D358" s="154" t="s">
        <v>1022</v>
      </c>
      <c r="E358" s="1118"/>
      <c r="F358" s="1081" t="e">
        <f t="shared" si="65"/>
        <v>#VALUE!</v>
      </c>
    </row>
    <row r="359" spans="1:6" ht="18" customHeight="1">
      <c r="A359" s="1142"/>
      <c r="B359" s="1122"/>
      <c r="C359" s="1114"/>
      <c r="D359" s="777" t="s">
        <v>847</v>
      </c>
      <c r="E359" s="1118">
        <v>94</v>
      </c>
      <c r="F359" s="1080">
        <f t="shared" si="64"/>
        <v>0.02</v>
      </c>
    </row>
    <row r="360" spans="1:6" ht="15.75" customHeight="1">
      <c r="A360" s="1142"/>
      <c r="B360" s="1122"/>
      <c r="C360" s="1114"/>
      <c r="D360" s="772" t="s">
        <v>848</v>
      </c>
      <c r="E360" s="1118"/>
      <c r="F360" s="1081" t="e">
        <f t="shared" si="65"/>
        <v>#VALUE!</v>
      </c>
    </row>
    <row r="361" spans="1:6" ht="13.5" customHeight="1">
      <c r="A361" s="1142"/>
      <c r="B361" s="1122"/>
      <c r="C361" s="1114"/>
      <c r="D361" s="162" t="s">
        <v>1023</v>
      </c>
      <c r="E361" s="1118">
        <v>523</v>
      </c>
      <c r="F361" s="1080">
        <f t="shared" si="64"/>
        <v>0.08</v>
      </c>
    </row>
    <row r="362" spans="1:6" ht="13.5" customHeight="1" thickBot="1">
      <c r="A362" s="1143"/>
      <c r="B362" s="1130"/>
      <c r="C362" s="1115"/>
      <c r="D362" s="163" t="s">
        <v>1024</v>
      </c>
      <c r="E362" s="1145"/>
      <c r="F362" s="1081" t="e">
        <f t="shared" si="65"/>
        <v>#VALUE!</v>
      </c>
    </row>
    <row r="363" spans="1:6" ht="15" customHeight="1">
      <c r="A363" s="1141">
        <v>18</v>
      </c>
      <c r="B363" s="1129" t="s">
        <v>399</v>
      </c>
      <c r="C363" s="1113">
        <v>959445</v>
      </c>
      <c r="D363" s="153" t="s">
        <v>274</v>
      </c>
      <c r="E363" s="1136">
        <v>38695</v>
      </c>
      <c r="F363" s="1132">
        <f>ROUNDUP(E363/$C$363*100,2)</f>
        <v>4.04</v>
      </c>
    </row>
    <row r="364" spans="1:6" ht="26.25" customHeight="1">
      <c r="A364" s="1142"/>
      <c r="B364" s="1122"/>
      <c r="C364" s="1114"/>
      <c r="D364" s="154" t="s">
        <v>400</v>
      </c>
      <c r="E364" s="1118"/>
      <c r="F364" s="1081" t="e">
        <f>D364/C364*100</f>
        <v>#VALUE!</v>
      </c>
    </row>
    <row r="365" spans="1:6" ht="13.5" customHeight="1">
      <c r="A365" s="1142"/>
      <c r="B365" s="1122"/>
      <c r="C365" s="1114"/>
      <c r="D365" s="160" t="s">
        <v>275</v>
      </c>
      <c r="E365" s="1118">
        <v>7426</v>
      </c>
      <c r="F365" s="1080">
        <f>ROUNDUP(E365/$C$363*100,2)</f>
        <v>0.78</v>
      </c>
    </row>
    <row r="366" spans="1:6" ht="15" customHeight="1">
      <c r="A366" s="1142"/>
      <c r="B366" s="1122"/>
      <c r="C366" s="1114"/>
      <c r="D366" s="161" t="s">
        <v>401</v>
      </c>
      <c r="E366" s="1118"/>
      <c r="F366" s="1081" t="e">
        <f>D366/C366*100</f>
        <v>#VALUE!</v>
      </c>
    </row>
    <row r="367" spans="1:6" ht="14.25" customHeight="1">
      <c r="A367" s="1142"/>
      <c r="B367" s="1122"/>
      <c r="C367" s="1114"/>
      <c r="D367" s="162" t="s">
        <v>276</v>
      </c>
      <c r="E367" s="1118">
        <v>2171</v>
      </c>
      <c r="F367" s="1080">
        <f t="shared" ref="F367" si="66">ROUNDUP(E367/$C$363*100,2)</f>
        <v>0.23</v>
      </c>
    </row>
    <row r="368" spans="1:6" ht="12.75" customHeight="1">
      <c r="A368" s="1142"/>
      <c r="B368" s="1122"/>
      <c r="C368" s="1114"/>
      <c r="D368" s="154" t="s">
        <v>277</v>
      </c>
      <c r="E368" s="1118"/>
      <c r="F368" s="1081" t="e">
        <f t="shared" ref="F368" si="67">D368/C368*100</f>
        <v>#VALUE!</v>
      </c>
    </row>
    <row r="369" spans="1:6" ht="15" customHeight="1">
      <c r="A369" s="1142"/>
      <c r="B369" s="1122"/>
      <c r="C369" s="1114"/>
      <c r="D369" s="162" t="s">
        <v>316</v>
      </c>
      <c r="E369" s="1102">
        <v>14</v>
      </c>
      <c r="F369" s="1080">
        <f t="shared" ref="F369" si="68">ROUNDUP(E369/$C$363*100,2)</f>
        <v>0.01</v>
      </c>
    </row>
    <row r="370" spans="1:6" ht="11.25" customHeight="1">
      <c r="A370" s="1142"/>
      <c r="B370" s="1122"/>
      <c r="C370" s="1114"/>
      <c r="D370" s="154" t="s">
        <v>317</v>
      </c>
      <c r="E370" s="1103"/>
      <c r="F370" s="1081" t="e">
        <f t="shared" ref="F370" si="69">D370/C370*100</f>
        <v>#VALUE!</v>
      </c>
    </row>
    <row r="371" spans="1:6" ht="15" customHeight="1">
      <c r="A371" s="1142"/>
      <c r="B371" s="1122"/>
      <c r="C371" s="1114"/>
      <c r="D371" s="160" t="s">
        <v>278</v>
      </c>
      <c r="E371" s="1118">
        <v>17</v>
      </c>
      <c r="F371" s="1080">
        <f t="shared" ref="F371" si="70">ROUNDUP(E371/$C$363*100,2)</f>
        <v>0.01</v>
      </c>
    </row>
    <row r="372" spans="1:6" ht="15" customHeight="1">
      <c r="A372" s="1142"/>
      <c r="B372" s="1122"/>
      <c r="C372" s="1114"/>
      <c r="D372" s="161" t="s">
        <v>279</v>
      </c>
      <c r="E372" s="1118"/>
      <c r="F372" s="1081" t="e">
        <f t="shared" ref="F372" si="71">D372/C372*100</f>
        <v>#VALUE!</v>
      </c>
    </row>
    <row r="373" spans="1:6" ht="12" customHeight="1">
      <c r="A373" s="1142"/>
      <c r="B373" s="1122"/>
      <c r="C373" s="1114"/>
      <c r="D373" s="162" t="s">
        <v>280</v>
      </c>
      <c r="E373" s="1118">
        <v>1594</v>
      </c>
      <c r="F373" s="1080">
        <f t="shared" ref="F373" si="72">ROUNDUP(E373/$C$363*100,2)</f>
        <v>0.17</v>
      </c>
    </row>
    <row r="374" spans="1:6">
      <c r="A374" s="1142"/>
      <c r="B374" s="1122"/>
      <c r="C374" s="1114"/>
      <c r="D374" s="154" t="s">
        <v>281</v>
      </c>
      <c r="E374" s="1118"/>
      <c r="F374" s="1081" t="e">
        <f t="shared" ref="F374" si="73">D374/C374*100</f>
        <v>#VALUE!</v>
      </c>
    </row>
    <row r="375" spans="1:6" ht="14.25" customHeight="1">
      <c r="A375" s="1142"/>
      <c r="B375" s="1122"/>
      <c r="C375" s="1114"/>
      <c r="D375" s="160" t="s">
        <v>460</v>
      </c>
      <c r="E375" s="1118">
        <v>51</v>
      </c>
      <c r="F375" s="1080">
        <f t="shared" ref="F375" si="74">ROUNDUP(E375/$C$363*100,2)</f>
        <v>0.01</v>
      </c>
    </row>
    <row r="376" spans="1:6" ht="13.5" customHeight="1">
      <c r="A376" s="1142"/>
      <c r="B376" s="1122"/>
      <c r="C376" s="1114"/>
      <c r="D376" s="154" t="s">
        <v>461</v>
      </c>
      <c r="E376" s="1118"/>
      <c r="F376" s="1081" t="e">
        <f t="shared" ref="F376" si="75">D376/C376*100</f>
        <v>#VALUE!</v>
      </c>
    </row>
    <row r="377" spans="1:6" ht="14.25" customHeight="1">
      <c r="A377" s="1142"/>
      <c r="B377" s="1122"/>
      <c r="C377" s="1114"/>
      <c r="D377" s="162" t="s">
        <v>1025</v>
      </c>
      <c r="E377" s="1118">
        <v>14</v>
      </c>
      <c r="F377" s="1080">
        <f t="shared" ref="F377" si="76">ROUNDUP(E377/$C$363*100,2)</f>
        <v>0.01</v>
      </c>
    </row>
    <row r="378" spans="1:6" ht="15.75" customHeight="1">
      <c r="A378" s="1142"/>
      <c r="B378" s="1122"/>
      <c r="C378" s="1114"/>
      <c r="D378" s="154" t="s">
        <v>493</v>
      </c>
      <c r="E378" s="1118"/>
      <c r="F378" s="1081" t="e">
        <f t="shared" ref="F378" si="77">D378/C378*100</f>
        <v>#VALUE!</v>
      </c>
    </row>
    <row r="379" spans="1:6" ht="14.25" customHeight="1">
      <c r="A379" s="1142"/>
      <c r="B379" s="1122"/>
      <c r="C379" s="1114"/>
      <c r="D379" s="162" t="s">
        <v>1194</v>
      </c>
      <c r="E379" s="1118">
        <v>30</v>
      </c>
      <c r="F379" s="1080">
        <f t="shared" ref="F379" si="78">ROUNDUP(E379/$C$363*100,2)</f>
        <v>0.01</v>
      </c>
    </row>
    <row r="380" spans="1:6" ht="14.25" customHeight="1">
      <c r="A380" s="1142"/>
      <c r="B380" s="1122"/>
      <c r="C380" s="1114"/>
      <c r="D380" s="154" t="s">
        <v>1026</v>
      </c>
      <c r="E380" s="1118"/>
      <c r="F380" s="1081" t="e">
        <f t="shared" ref="F380" si="79">D380/C380*100</f>
        <v>#VALUE!</v>
      </c>
    </row>
    <row r="381" spans="1:6" ht="17.25" customHeight="1">
      <c r="A381" s="1142"/>
      <c r="B381" s="1122"/>
      <c r="C381" s="1114"/>
      <c r="D381" s="160" t="s">
        <v>908</v>
      </c>
      <c r="E381" s="1118">
        <v>23</v>
      </c>
      <c r="F381" s="1080">
        <f t="shared" ref="F381" si="80">ROUNDUP(E381/$C$363*100,2)</f>
        <v>0.01</v>
      </c>
    </row>
    <row r="382" spans="1:6" ht="12.75" customHeight="1">
      <c r="A382" s="1142"/>
      <c r="B382" s="1122"/>
      <c r="C382" s="1114"/>
      <c r="D382" s="154" t="s">
        <v>625</v>
      </c>
      <c r="E382" s="1118"/>
      <c r="F382" s="1081" t="e">
        <f t="shared" ref="F382" si="81">D382/C382*100</f>
        <v>#VALUE!</v>
      </c>
    </row>
    <row r="383" spans="1:6" ht="14.25" customHeight="1">
      <c r="A383" s="1142"/>
      <c r="B383" s="1122"/>
      <c r="C383" s="1114"/>
      <c r="D383" s="160" t="s">
        <v>626</v>
      </c>
      <c r="E383" s="1118">
        <v>13</v>
      </c>
      <c r="F383" s="1080">
        <f t="shared" ref="F383" si="82">ROUNDUP(E383/$C$363*100,2)</f>
        <v>0.01</v>
      </c>
    </row>
    <row r="384" spans="1:6" ht="12.75" customHeight="1">
      <c r="A384" s="1142"/>
      <c r="B384" s="1122"/>
      <c r="C384" s="1114"/>
      <c r="D384" s="161" t="s">
        <v>627</v>
      </c>
      <c r="E384" s="1118"/>
      <c r="F384" s="1081" t="e">
        <f t="shared" ref="F384" si="83">D384/C384*100</f>
        <v>#VALUE!</v>
      </c>
    </row>
    <row r="385" spans="1:6">
      <c r="A385" s="1142"/>
      <c r="B385" s="1122"/>
      <c r="C385" s="1114"/>
      <c r="D385" s="162" t="s">
        <v>643</v>
      </c>
      <c r="E385" s="1151">
        <v>144</v>
      </c>
      <c r="F385" s="1080">
        <f t="shared" ref="F385" si="84">ROUNDUP(E385/$C$363*100,2)</f>
        <v>0.02</v>
      </c>
    </row>
    <row r="386" spans="1:6" ht="13.5" customHeight="1">
      <c r="A386" s="1142"/>
      <c r="B386" s="1122"/>
      <c r="C386" s="1114"/>
      <c r="D386" s="154" t="s">
        <v>644</v>
      </c>
      <c r="E386" s="1151"/>
      <c r="F386" s="1081" t="e">
        <f t="shared" ref="F386" si="85">D386/C386*100</f>
        <v>#VALUE!</v>
      </c>
    </row>
    <row r="387" spans="1:6" ht="15" customHeight="1">
      <c r="A387" s="1142"/>
      <c r="B387" s="1122"/>
      <c r="C387" s="1114"/>
      <c r="D387" s="160" t="s">
        <v>662</v>
      </c>
      <c r="E387" s="1118">
        <v>21</v>
      </c>
      <c r="F387" s="1080">
        <f t="shared" ref="F387" si="86">ROUNDUP(E387/$C$363*100,2)</f>
        <v>0.01</v>
      </c>
    </row>
    <row r="388" spans="1:6" ht="24" customHeight="1">
      <c r="A388" s="1142"/>
      <c r="B388" s="1122"/>
      <c r="C388" s="1114"/>
      <c r="D388" s="154" t="s">
        <v>1027</v>
      </c>
      <c r="E388" s="1118"/>
      <c r="F388" s="1081" t="e">
        <f t="shared" ref="F388" si="87">D388/C388*100</f>
        <v>#VALUE!</v>
      </c>
    </row>
    <row r="389" spans="1:6">
      <c r="A389" s="1142"/>
      <c r="B389" s="1122"/>
      <c r="C389" s="1114"/>
      <c r="D389" s="162" t="s">
        <v>663</v>
      </c>
      <c r="E389" s="1118">
        <v>90</v>
      </c>
      <c r="F389" s="1080">
        <f t="shared" ref="F389" si="88">ROUNDUP(E389/$C$363*100,2)</f>
        <v>0.01</v>
      </c>
    </row>
    <row r="390" spans="1:6" ht="25.5">
      <c r="A390" s="1142"/>
      <c r="B390" s="1122"/>
      <c r="C390" s="1114"/>
      <c r="D390" s="154" t="s">
        <v>1028</v>
      </c>
      <c r="E390" s="1118"/>
      <c r="F390" s="1081" t="e">
        <f t="shared" ref="F390" si="89">D390/C390*100</f>
        <v>#VALUE!</v>
      </c>
    </row>
    <row r="391" spans="1:6" ht="16.5" customHeight="1">
      <c r="A391" s="1142"/>
      <c r="B391" s="1122"/>
      <c r="C391" s="1114"/>
      <c r="D391" s="162" t="s">
        <v>1029</v>
      </c>
      <c r="E391" s="1118">
        <v>20</v>
      </c>
      <c r="F391" s="1080">
        <f t="shared" ref="F391" si="90">ROUNDUP(E391/$C$363*100,2)</f>
        <v>0.01</v>
      </c>
    </row>
    <row r="392" spans="1:6" ht="24" customHeight="1">
      <c r="A392" s="1142"/>
      <c r="B392" s="1122"/>
      <c r="C392" s="1114"/>
      <c r="D392" s="154" t="s">
        <v>1030</v>
      </c>
      <c r="E392" s="1118"/>
      <c r="F392" s="1081" t="e">
        <f t="shared" ref="F392" si="91">D392/C392*100</f>
        <v>#VALUE!</v>
      </c>
    </row>
    <row r="393" spans="1:6" ht="13.5" customHeight="1">
      <c r="A393" s="1142"/>
      <c r="B393" s="1122"/>
      <c r="C393" s="1114"/>
      <c r="D393" s="160" t="s">
        <v>825</v>
      </c>
      <c r="E393" s="1118">
        <v>38</v>
      </c>
      <c r="F393" s="1080">
        <f t="shared" ref="F393" si="92">ROUNDUP(E393/$C$363*100,2)</f>
        <v>0.01</v>
      </c>
    </row>
    <row r="394" spans="1:6" ht="22.5" customHeight="1">
      <c r="A394" s="1142"/>
      <c r="B394" s="1122"/>
      <c r="C394" s="1114"/>
      <c r="D394" s="154" t="s">
        <v>1028</v>
      </c>
      <c r="E394" s="1118"/>
      <c r="F394" s="1081" t="e">
        <f t="shared" ref="F394" si="93">D394/C394*100</f>
        <v>#VALUE!</v>
      </c>
    </row>
    <row r="395" spans="1:6" ht="13.5" customHeight="1">
      <c r="A395" s="1142"/>
      <c r="B395" s="1122"/>
      <c r="C395" s="1114"/>
      <c r="D395" s="160" t="s">
        <v>1031</v>
      </c>
      <c r="E395" s="1118">
        <v>4</v>
      </c>
      <c r="F395" s="1080">
        <f t="shared" ref="F395" si="94">ROUNDUP(E395/$C$363*100,2)</f>
        <v>0.01</v>
      </c>
    </row>
    <row r="396" spans="1:6">
      <c r="A396" s="1142"/>
      <c r="B396" s="1122"/>
      <c r="C396" s="1114"/>
      <c r="D396" s="161" t="s">
        <v>1032</v>
      </c>
      <c r="E396" s="1118"/>
      <c r="F396" s="1081" t="e">
        <f t="shared" ref="F396" si="95">D396/C396*100</f>
        <v>#VALUE!</v>
      </c>
    </row>
    <row r="397" spans="1:6" ht="15" customHeight="1">
      <c r="A397" s="1142"/>
      <c r="B397" s="1122"/>
      <c r="C397" s="1114"/>
      <c r="D397" s="162" t="s">
        <v>1033</v>
      </c>
      <c r="E397" s="1151">
        <v>55</v>
      </c>
      <c r="F397" s="1080">
        <f t="shared" ref="F397" si="96">ROUNDUP(E397/$C$363*100,2)</f>
        <v>0.01</v>
      </c>
    </row>
    <row r="398" spans="1:6" ht="18.75" customHeight="1" thickBot="1">
      <c r="A398" s="1143"/>
      <c r="B398" s="1130"/>
      <c r="C398" s="1115"/>
      <c r="D398" s="163" t="s">
        <v>1034</v>
      </c>
      <c r="E398" s="1162"/>
      <c r="F398" s="1126" t="e">
        <f t="shared" ref="F398" si="97">D398/C398*100</f>
        <v>#VALUE!</v>
      </c>
    </row>
    <row r="399" spans="1:6" ht="38.1" customHeight="1">
      <c r="A399" s="556" t="s">
        <v>634</v>
      </c>
      <c r="B399" s="553"/>
      <c r="C399" s="667"/>
      <c r="D399" s="628"/>
      <c r="E399" s="1097" t="s">
        <v>63</v>
      </c>
      <c r="F399" s="1097"/>
    </row>
    <row r="400" spans="1:6" ht="4.5" customHeight="1"/>
    <row r="401" spans="1:6" ht="36" customHeight="1" thickBot="1">
      <c r="A401" s="1098" t="s">
        <v>1004</v>
      </c>
      <c r="B401" s="1098"/>
      <c r="C401" s="1098"/>
      <c r="D401" s="1098"/>
      <c r="E401" s="1098"/>
      <c r="F401" s="1098"/>
    </row>
    <row r="402" spans="1:6" ht="33.75" customHeight="1">
      <c r="A402" s="1082" t="s">
        <v>378</v>
      </c>
      <c r="B402" s="1084" t="s">
        <v>17</v>
      </c>
      <c r="C402" s="1086" t="s">
        <v>154</v>
      </c>
      <c r="D402" s="1084" t="s">
        <v>379</v>
      </c>
      <c r="E402" s="1088" t="s">
        <v>380</v>
      </c>
      <c r="F402" s="1089"/>
    </row>
    <row r="403" spans="1:6" ht="31.5" customHeight="1" thickBot="1">
      <c r="A403" s="1083"/>
      <c r="B403" s="1085"/>
      <c r="C403" s="1087"/>
      <c r="D403" s="1085"/>
      <c r="E403" s="554" t="s">
        <v>298</v>
      </c>
      <c r="F403" s="555" t="s">
        <v>99</v>
      </c>
    </row>
    <row r="404" spans="1:6" ht="15" customHeight="1">
      <c r="A404" s="1141">
        <v>19</v>
      </c>
      <c r="B404" s="1129" t="s">
        <v>402</v>
      </c>
      <c r="C404" s="1113">
        <v>233736</v>
      </c>
      <c r="D404" s="153" t="s">
        <v>282</v>
      </c>
      <c r="E404" s="1136">
        <v>23759</v>
      </c>
      <c r="F404" s="1132">
        <f>ROUNDUP(E404/$C$404*100,2)</f>
        <v>10.17</v>
      </c>
    </row>
    <row r="405" spans="1:6" ht="26.25" customHeight="1">
      <c r="A405" s="1142"/>
      <c r="B405" s="1122"/>
      <c r="C405" s="1114"/>
      <c r="D405" s="161" t="s">
        <v>366</v>
      </c>
      <c r="E405" s="1118"/>
      <c r="F405" s="1081" t="e">
        <f>D405/C405*100</f>
        <v>#VALUE!</v>
      </c>
    </row>
    <row r="406" spans="1:6" ht="15" customHeight="1">
      <c r="A406" s="1142"/>
      <c r="B406" s="1122"/>
      <c r="C406" s="1114"/>
      <c r="D406" s="162" t="s">
        <v>283</v>
      </c>
      <c r="E406" s="1118">
        <v>650</v>
      </c>
      <c r="F406" s="1080">
        <f>ROUNDUP(E406/$C$404*100,2)</f>
        <v>0.28000000000000003</v>
      </c>
    </row>
    <row r="407" spans="1:6" ht="15" customHeight="1">
      <c r="A407" s="1142"/>
      <c r="B407" s="1122"/>
      <c r="C407" s="1114"/>
      <c r="D407" s="154" t="s">
        <v>284</v>
      </c>
      <c r="E407" s="1118"/>
      <c r="F407" s="1081" t="e">
        <f>D407/C407*100</f>
        <v>#VALUE!</v>
      </c>
    </row>
    <row r="408" spans="1:6" ht="15" customHeight="1">
      <c r="A408" s="1142"/>
      <c r="B408" s="1122"/>
      <c r="C408" s="1114"/>
      <c r="D408" s="160" t="s">
        <v>285</v>
      </c>
      <c r="E408" s="1118">
        <v>20960</v>
      </c>
      <c r="F408" s="1080">
        <f t="shared" ref="F408" si="98">ROUNDUP(E408/$C$404*100,2)</f>
        <v>8.9700000000000006</v>
      </c>
    </row>
    <row r="409" spans="1:6" ht="15" customHeight="1">
      <c r="A409" s="1142"/>
      <c r="B409" s="1122"/>
      <c r="C409" s="1114"/>
      <c r="D409" s="161" t="s">
        <v>367</v>
      </c>
      <c r="E409" s="1118"/>
      <c r="F409" s="1081" t="e">
        <f t="shared" ref="F409" si="99">D409/C409*100</f>
        <v>#VALUE!</v>
      </c>
    </row>
    <row r="410" spans="1:6" ht="15" customHeight="1">
      <c r="A410" s="1142"/>
      <c r="B410" s="1122"/>
      <c r="C410" s="1114"/>
      <c r="D410" s="149" t="s">
        <v>318</v>
      </c>
      <c r="E410" s="1118">
        <v>2723</v>
      </c>
      <c r="F410" s="1080">
        <f t="shared" ref="F410" si="100">ROUNDUP(E410/$C$404*100,2)</f>
        <v>1.17</v>
      </c>
    </row>
    <row r="411" spans="1:6" ht="15" customHeight="1">
      <c r="A411" s="1142"/>
      <c r="B411" s="1122"/>
      <c r="C411" s="1114"/>
      <c r="D411" s="148" t="s">
        <v>319</v>
      </c>
      <c r="E411" s="1102"/>
      <c r="F411" s="1081" t="e">
        <f t="shared" ref="F411" si="101">D411/C411*100</f>
        <v>#VALUE!</v>
      </c>
    </row>
    <row r="412" spans="1:6" ht="15" customHeight="1">
      <c r="A412" s="1142"/>
      <c r="B412" s="1122"/>
      <c r="C412" s="1114"/>
      <c r="D412" s="149" t="s">
        <v>645</v>
      </c>
      <c r="E412" s="1118">
        <v>29</v>
      </c>
      <c r="F412" s="1080">
        <f t="shared" ref="F412" si="102">ROUNDUP(E412/$C$404*100,2)</f>
        <v>0.02</v>
      </c>
    </row>
    <row r="413" spans="1:6" ht="15" customHeight="1">
      <c r="A413" s="1142"/>
      <c r="B413" s="1122"/>
      <c r="C413" s="1114"/>
      <c r="D413" s="148" t="s">
        <v>646</v>
      </c>
      <c r="E413" s="1102"/>
      <c r="F413" s="1081" t="e">
        <f t="shared" ref="F413" si="103">D413/C413*100</f>
        <v>#VALUE!</v>
      </c>
    </row>
    <row r="414" spans="1:6" ht="15" customHeight="1">
      <c r="A414" s="1142"/>
      <c r="B414" s="1122"/>
      <c r="C414" s="1114"/>
      <c r="D414" s="147" t="s">
        <v>462</v>
      </c>
      <c r="E414" s="1102">
        <v>60</v>
      </c>
      <c r="F414" s="1080">
        <f t="shared" ref="F414" si="104">ROUNDUP(E414/$C$404*100,2)</f>
        <v>0.03</v>
      </c>
    </row>
    <row r="415" spans="1:6" ht="13.5" customHeight="1">
      <c r="A415" s="1142"/>
      <c r="B415" s="1122"/>
      <c r="C415" s="1114"/>
      <c r="D415" s="150" t="s">
        <v>367</v>
      </c>
      <c r="E415" s="1103"/>
      <c r="F415" s="1081" t="e">
        <f t="shared" ref="F415" si="105">D415/C415*100</f>
        <v>#VALUE!</v>
      </c>
    </row>
    <row r="416" spans="1:6" ht="15" customHeight="1">
      <c r="A416" s="1142"/>
      <c r="B416" s="1122"/>
      <c r="C416" s="1114"/>
      <c r="D416" s="149" t="s">
        <v>494</v>
      </c>
      <c r="E416" s="1118">
        <v>22395</v>
      </c>
      <c r="F416" s="1080">
        <f t="shared" ref="F416" si="106">ROUNDUP(E416/$C$404*100,2)</f>
        <v>9.59</v>
      </c>
    </row>
    <row r="417" spans="1:6" ht="15" customHeight="1">
      <c r="A417" s="1142"/>
      <c r="B417" s="1122"/>
      <c r="C417" s="1114"/>
      <c r="D417" s="148" t="s">
        <v>495</v>
      </c>
      <c r="E417" s="1102"/>
      <c r="F417" s="1081" t="e">
        <f t="shared" ref="F417" si="107">D417/C417*100</f>
        <v>#VALUE!</v>
      </c>
    </row>
    <row r="418" spans="1:6" ht="15" customHeight="1">
      <c r="A418" s="1142"/>
      <c r="B418" s="1122"/>
      <c r="C418" s="1114"/>
      <c r="D418" s="147" t="s">
        <v>527</v>
      </c>
      <c r="E418" s="1102">
        <v>115</v>
      </c>
      <c r="F418" s="1080">
        <f t="shared" ref="F418" si="108">ROUNDUP(E418/$C$404*100,2)</f>
        <v>0.05</v>
      </c>
    </row>
    <row r="419" spans="1:6" ht="15" customHeight="1">
      <c r="A419" s="1142"/>
      <c r="B419" s="1122"/>
      <c r="C419" s="1114"/>
      <c r="D419" s="148" t="s">
        <v>528</v>
      </c>
      <c r="E419" s="1103"/>
      <c r="F419" s="1081" t="e">
        <f t="shared" ref="F419" si="109">D419/C419*100</f>
        <v>#VALUE!</v>
      </c>
    </row>
    <row r="420" spans="1:6" ht="15" customHeight="1">
      <c r="A420" s="1142"/>
      <c r="B420" s="1122"/>
      <c r="C420" s="1114"/>
      <c r="D420" s="147" t="s">
        <v>909</v>
      </c>
      <c r="E420" s="1102">
        <v>15</v>
      </c>
      <c r="F420" s="1080">
        <f t="shared" ref="F420" si="110">ROUNDUP(E420/$C$404*100,2)</f>
        <v>0.01</v>
      </c>
    </row>
    <row r="421" spans="1:6" ht="15" customHeight="1">
      <c r="A421" s="1142"/>
      <c r="B421" s="1122"/>
      <c r="C421" s="1114"/>
      <c r="D421" s="150" t="s">
        <v>554</v>
      </c>
      <c r="E421" s="1103"/>
      <c r="F421" s="1081" t="e">
        <f t="shared" ref="F421" si="111">D421/C421*100</f>
        <v>#VALUE!</v>
      </c>
    </row>
    <row r="422" spans="1:6" ht="15" customHeight="1">
      <c r="A422" s="1142"/>
      <c r="B422" s="1122"/>
      <c r="C422" s="1114"/>
      <c r="D422" s="149" t="s">
        <v>566</v>
      </c>
      <c r="E422" s="1118">
        <v>35</v>
      </c>
      <c r="F422" s="1080">
        <f t="shared" ref="F422" si="112">ROUNDUP(E422/$C$404*100,2)</f>
        <v>0.02</v>
      </c>
    </row>
    <row r="423" spans="1:6" ht="15" customHeight="1">
      <c r="A423" s="1142"/>
      <c r="B423" s="1122"/>
      <c r="C423" s="1114"/>
      <c r="D423" s="148" t="s">
        <v>555</v>
      </c>
      <c r="E423" s="1118"/>
      <c r="F423" s="1081" t="e">
        <f t="shared" ref="F423" si="113">D423/C423*100</f>
        <v>#VALUE!</v>
      </c>
    </row>
    <row r="424" spans="1:6" ht="15" customHeight="1">
      <c r="A424" s="1142"/>
      <c r="B424" s="1122"/>
      <c r="C424" s="1114"/>
      <c r="D424" s="147" t="s">
        <v>581</v>
      </c>
      <c r="E424" s="1102">
        <v>60</v>
      </c>
      <c r="F424" s="1080">
        <f t="shared" ref="F424" si="114">ROUNDUP(E424/$C$404*100,2)</f>
        <v>0.03</v>
      </c>
    </row>
    <row r="425" spans="1:6" ht="15" customHeight="1">
      <c r="A425" s="1142"/>
      <c r="B425" s="1122"/>
      <c r="C425" s="1114"/>
      <c r="D425" s="148" t="s">
        <v>582</v>
      </c>
      <c r="E425" s="1103"/>
      <c r="F425" s="1081" t="e">
        <f t="shared" ref="F425" si="115">D425/C425*100</f>
        <v>#VALUE!</v>
      </c>
    </row>
    <row r="426" spans="1:6" ht="15" customHeight="1">
      <c r="A426" s="1142"/>
      <c r="B426" s="1122"/>
      <c r="C426" s="1114"/>
      <c r="D426" s="147" t="s">
        <v>583</v>
      </c>
      <c r="E426" s="1102">
        <v>5</v>
      </c>
      <c r="F426" s="1080">
        <f t="shared" ref="F426" si="116">ROUNDUP(E426/$C$404*100,2)</f>
        <v>0.01</v>
      </c>
    </row>
    <row r="427" spans="1:6" ht="15" customHeight="1">
      <c r="A427" s="1142"/>
      <c r="B427" s="1122"/>
      <c r="C427" s="1114"/>
      <c r="D427" s="150" t="s">
        <v>628</v>
      </c>
      <c r="E427" s="1103"/>
      <c r="F427" s="1081" t="e">
        <f t="shared" ref="F427" si="117">D427/C427*100</f>
        <v>#VALUE!</v>
      </c>
    </row>
    <row r="428" spans="1:6" ht="15" customHeight="1">
      <c r="A428" s="1142"/>
      <c r="B428" s="1122"/>
      <c r="C428" s="1114"/>
      <c r="D428" s="149" t="s">
        <v>629</v>
      </c>
      <c r="E428" s="1118">
        <v>39</v>
      </c>
      <c r="F428" s="1080">
        <f t="shared" ref="F428" si="118">ROUNDUP(E428/$C$404*100,2)</f>
        <v>0.02</v>
      </c>
    </row>
    <row r="429" spans="1:6" ht="15" customHeight="1">
      <c r="A429" s="1152"/>
      <c r="B429" s="1135"/>
      <c r="C429" s="1114"/>
      <c r="D429" s="148" t="s">
        <v>630</v>
      </c>
      <c r="E429" s="1102"/>
      <c r="F429" s="1081" t="e">
        <f t="shared" ref="F429" si="119">D429/C429*100</f>
        <v>#VALUE!</v>
      </c>
    </row>
    <row r="430" spans="1:6" ht="15" customHeight="1">
      <c r="A430" s="726"/>
      <c r="B430" s="724"/>
      <c r="C430" s="1114"/>
      <c r="D430" s="149" t="s">
        <v>647</v>
      </c>
      <c r="E430" s="1118">
        <v>0</v>
      </c>
      <c r="F430" s="1080">
        <f t="shared" ref="F430" si="120">ROUNDUP(E430/$C$404*100,2)</f>
        <v>0</v>
      </c>
    </row>
    <row r="431" spans="1:6" ht="15" customHeight="1">
      <c r="A431" s="726"/>
      <c r="B431" s="724"/>
      <c r="C431" s="1114"/>
      <c r="D431" s="148" t="s">
        <v>648</v>
      </c>
      <c r="E431" s="1102"/>
      <c r="F431" s="1081" t="e">
        <f t="shared" ref="F431" si="121">D431/C431*100</f>
        <v>#VALUE!</v>
      </c>
    </row>
    <row r="432" spans="1:6" ht="15" customHeight="1">
      <c r="A432" s="726"/>
      <c r="B432" s="724"/>
      <c r="C432" s="1114"/>
      <c r="D432" s="149" t="s">
        <v>886</v>
      </c>
      <c r="E432" s="1118">
        <v>3</v>
      </c>
      <c r="F432" s="1080">
        <f t="shared" ref="F432" si="122">ROUNDUP(E432/$C$404*100,2)</f>
        <v>0.01</v>
      </c>
    </row>
    <row r="433" spans="1:6" ht="15" customHeight="1">
      <c r="A433" s="726"/>
      <c r="B433" s="724"/>
      <c r="C433" s="1114"/>
      <c r="D433" s="148" t="s">
        <v>649</v>
      </c>
      <c r="E433" s="1102"/>
      <c r="F433" s="1081" t="e">
        <f t="shared" ref="F433" si="123">D433/C433*100</f>
        <v>#VALUE!</v>
      </c>
    </row>
    <row r="434" spans="1:6" ht="15" customHeight="1">
      <c r="A434" s="726"/>
      <c r="B434" s="724"/>
      <c r="C434" s="1114"/>
      <c r="D434" s="147" t="s">
        <v>1035</v>
      </c>
      <c r="E434" s="1118">
        <v>722</v>
      </c>
      <c r="F434" s="1081">
        <f t="shared" ref="F434" si="124">ROUNDUP(E434/$C$404*100,2)</f>
        <v>0.31</v>
      </c>
    </row>
    <row r="435" spans="1:6" ht="13.5" customHeight="1" thickBot="1">
      <c r="A435" s="726"/>
      <c r="B435" s="724"/>
      <c r="C435" s="1115"/>
      <c r="D435" s="776" t="s">
        <v>1036</v>
      </c>
      <c r="E435" s="1145"/>
      <c r="F435" s="1126" t="e">
        <f t="shared" ref="F435" si="125">D435/C435*100</f>
        <v>#VALUE!</v>
      </c>
    </row>
    <row r="436" spans="1:6" ht="15" customHeight="1">
      <c r="A436" s="1141">
        <v>20</v>
      </c>
      <c r="B436" s="1129" t="s">
        <v>403</v>
      </c>
      <c r="C436" s="1155">
        <v>906039</v>
      </c>
      <c r="D436" s="160" t="s">
        <v>286</v>
      </c>
      <c r="E436" s="1156">
        <v>116154</v>
      </c>
      <c r="F436" s="1080">
        <f>ROUNDUP(E436/$C$436*100,2)</f>
        <v>12.82</v>
      </c>
    </row>
    <row r="437" spans="1:6" ht="15" customHeight="1">
      <c r="A437" s="1142"/>
      <c r="B437" s="1122"/>
      <c r="C437" s="1155"/>
      <c r="D437" s="161" t="s">
        <v>287</v>
      </c>
      <c r="E437" s="1157"/>
      <c r="F437" s="1081" t="e">
        <f>D437/C437*100</f>
        <v>#VALUE!</v>
      </c>
    </row>
    <row r="438" spans="1:6" ht="15" customHeight="1">
      <c r="A438" s="1142"/>
      <c r="B438" s="1122"/>
      <c r="C438" s="1155"/>
      <c r="D438" s="149" t="s">
        <v>288</v>
      </c>
      <c r="E438" s="1157">
        <v>243643</v>
      </c>
      <c r="F438" s="1080">
        <f>ROUNDUP(E438/$C$436*100,2)</f>
        <v>26.900000000000002</v>
      </c>
    </row>
    <row r="439" spans="1:6" ht="15" customHeight="1">
      <c r="A439" s="1142"/>
      <c r="B439" s="1122"/>
      <c r="C439" s="1155"/>
      <c r="D439" s="148" t="s">
        <v>289</v>
      </c>
      <c r="E439" s="1157"/>
      <c r="F439" s="1081" t="e">
        <f>D439/C439*100</f>
        <v>#VALUE!</v>
      </c>
    </row>
    <row r="440" spans="1:6" ht="15" customHeight="1">
      <c r="A440" s="1142"/>
      <c r="B440" s="1122"/>
      <c r="C440" s="1114"/>
      <c r="D440" s="149" t="s">
        <v>290</v>
      </c>
      <c r="E440" s="1118">
        <v>120479</v>
      </c>
      <c r="F440" s="1080">
        <f t="shared" ref="F440" si="126">ROUNDUP(E440/$C$436*100,2)</f>
        <v>13.299999999999999</v>
      </c>
    </row>
    <row r="441" spans="1:6" ht="15" customHeight="1">
      <c r="A441" s="1142"/>
      <c r="B441" s="1122"/>
      <c r="C441" s="1114"/>
      <c r="D441" s="148" t="s">
        <v>291</v>
      </c>
      <c r="E441" s="1118"/>
      <c r="F441" s="1081" t="e">
        <f t="shared" ref="F441" si="127">D441/C441*100</f>
        <v>#VALUE!</v>
      </c>
    </row>
    <row r="442" spans="1:6" ht="15" customHeight="1">
      <c r="A442" s="1142"/>
      <c r="B442" s="1122"/>
      <c r="C442" s="1114"/>
      <c r="D442" s="149" t="s">
        <v>292</v>
      </c>
      <c r="E442" s="1118">
        <v>337</v>
      </c>
      <c r="F442" s="1080">
        <f t="shared" ref="F442" si="128">ROUNDUP(E442/$C$436*100,2)</f>
        <v>0.04</v>
      </c>
    </row>
    <row r="443" spans="1:6" ht="15" customHeight="1">
      <c r="A443" s="1142"/>
      <c r="B443" s="1122"/>
      <c r="C443" s="1114"/>
      <c r="D443" s="148" t="s">
        <v>293</v>
      </c>
      <c r="E443" s="1118"/>
      <c r="F443" s="1081" t="e">
        <f t="shared" ref="F443" si="129">D443/C443*100</f>
        <v>#VALUE!</v>
      </c>
    </row>
    <row r="444" spans="1:6" ht="15" customHeight="1">
      <c r="A444" s="1142"/>
      <c r="B444" s="1122"/>
      <c r="C444" s="1114"/>
      <c r="D444" s="149" t="s">
        <v>910</v>
      </c>
      <c r="E444" s="1118">
        <v>9</v>
      </c>
      <c r="F444" s="1080">
        <f t="shared" ref="F444" si="130">ROUNDUP(E444/$C$436*100,2)</f>
        <v>0.01</v>
      </c>
    </row>
    <row r="445" spans="1:6" ht="15" customHeight="1">
      <c r="A445" s="1142"/>
      <c r="B445" s="1122"/>
      <c r="C445" s="1114"/>
      <c r="D445" s="148" t="s">
        <v>911</v>
      </c>
      <c r="E445" s="1118"/>
      <c r="F445" s="1081" t="e">
        <f t="shared" ref="F445" si="131">D445/C445*100</f>
        <v>#VALUE!</v>
      </c>
    </row>
    <row r="446" spans="1:6" ht="13.5" customHeight="1">
      <c r="A446" s="1142"/>
      <c r="B446" s="1122"/>
      <c r="C446" s="1114"/>
      <c r="D446" s="149" t="s">
        <v>407</v>
      </c>
      <c r="E446" s="1118">
        <v>23</v>
      </c>
      <c r="F446" s="1080">
        <f t="shared" ref="F446" si="132">ROUNDUP(E446/$C$436*100,2)</f>
        <v>0.01</v>
      </c>
    </row>
    <row r="447" spans="1:6" ht="15" customHeight="1">
      <c r="A447" s="1142"/>
      <c r="B447" s="1122"/>
      <c r="C447" s="1114"/>
      <c r="D447" s="150" t="s">
        <v>368</v>
      </c>
      <c r="E447" s="1102"/>
      <c r="F447" s="1081" t="e">
        <f t="shared" ref="F447" si="133">D447/C447*100</f>
        <v>#VALUE!</v>
      </c>
    </row>
    <row r="448" spans="1:6" ht="12.75" customHeight="1">
      <c r="A448" s="1142"/>
      <c r="B448" s="1122"/>
      <c r="C448" s="1114"/>
      <c r="D448" s="149" t="s">
        <v>408</v>
      </c>
      <c r="E448" s="1118">
        <v>779</v>
      </c>
      <c r="F448" s="1080">
        <f t="shared" ref="F448" si="134">ROUNDUP(E448/$C$436*100,2)</f>
        <v>0.09</v>
      </c>
    </row>
    <row r="449" spans="1:6" ht="12.75" customHeight="1">
      <c r="A449" s="1142"/>
      <c r="B449" s="1122"/>
      <c r="C449" s="1114"/>
      <c r="D449" s="150" t="s">
        <v>369</v>
      </c>
      <c r="E449" s="1102"/>
      <c r="F449" s="1081" t="e">
        <f t="shared" ref="F449" si="135">D449/C449*100</f>
        <v>#VALUE!</v>
      </c>
    </row>
    <row r="450" spans="1:6" ht="15" customHeight="1">
      <c r="A450" s="1142"/>
      <c r="B450" s="1122"/>
      <c r="C450" s="1114"/>
      <c r="D450" s="149" t="s">
        <v>463</v>
      </c>
      <c r="E450" s="1118">
        <v>503</v>
      </c>
      <c r="F450" s="1080">
        <f t="shared" ref="F450" si="136">ROUNDUP(E450/$C$436*100,2)</f>
        <v>6.0000000000000005E-2</v>
      </c>
    </row>
    <row r="451" spans="1:6" ht="13.5" customHeight="1">
      <c r="A451" s="1142"/>
      <c r="B451" s="1122"/>
      <c r="C451" s="1114"/>
      <c r="D451" s="150" t="s">
        <v>464</v>
      </c>
      <c r="E451" s="1102"/>
      <c r="F451" s="1081" t="e">
        <f t="shared" ref="F451" si="137">D451/C451*100</f>
        <v>#VALUE!</v>
      </c>
    </row>
    <row r="452" spans="1:6" ht="14.25" customHeight="1">
      <c r="A452" s="1142"/>
      <c r="B452" s="1122"/>
      <c r="C452" s="1114"/>
      <c r="D452" s="149" t="s">
        <v>465</v>
      </c>
      <c r="E452" s="1118">
        <v>11</v>
      </c>
      <c r="F452" s="1080">
        <f t="shared" ref="F452" si="138">ROUNDUP(E452/$C$436*100,2)</f>
        <v>0.01</v>
      </c>
    </row>
    <row r="453" spans="1:6" ht="18.75" customHeight="1">
      <c r="A453" s="1142"/>
      <c r="B453" s="1122"/>
      <c r="C453" s="1114"/>
      <c r="D453" s="150" t="s">
        <v>466</v>
      </c>
      <c r="E453" s="1102"/>
      <c r="F453" s="1081" t="e">
        <f t="shared" ref="F453" si="139">D453/C453*100</f>
        <v>#VALUE!</v>
      </c>
    </row>
    <row r="454" spans="1:6" ht="12.75" customHeight="1">
      <c r="A454" s="1142"/>
      <c r="B454" s="1122"/>
      <c r="C454" s="1114"/>
      <c r="D454" s="771" t="s">
        <v>496</v>
      </c>
      <c r="E454" s="1118">
        <v>27</v>
      </c>
      <c r="F454" s="1080">
        <f t="shared" ref="F454" si="140">ROUNDUP(E454/$C$436*100,2)</f>
        <v>0.01</v>
      </c>
    </row>
    <row r="455" spans="1:6" ht="12.75" customHeight="1">
      <c r="A455" s="1142"/>
      <c r="B455" s="1122"/>
      <c r="C455" s="1114"/>
      <c r="D455" s="150" t="s">
        <v>497</v>
      </c>
      <c r="E455" s="1102"/>
      <c r="F455" s="1081" t="e">
        <f t="shared" ref="F455" si="141">D455/C455*100</f>
        <v>#VALUE!</v>
      </c>
    </row>
    <row r="456" spans="1:6" ht="12.75" customHeight="1">
      <c r="A456" s="1142"/>
      <c r="B456" s="1122"/>
      <c r="C456" s="1114"/>
      <c r="D456" s="771" t="s">
        <v>1037</v>
      </c>
      <c r="E456" s="1118">
        <v>72</v>
      </c>
      <c r="F456" s="1080">
        <f t="shared" ref="F456" si="142">ROUNDUP(E456/$C$436*100,2)</f>
        <v>0.01</v>
      </c>
    </row>
    <row r="457" spans="1:6" ht="12.75" customHeight="1">
      <c r="A457" s="1142"/>
      <c r="B457" s="1122"/>
      <c r="C457" s="1114"/>
      <c r="D457" s="459" t="s">
        <v>529</v>
      </c>
      <c r="E457" s="1102"/>
      <c r="F457" s="1081" t="e">
        <f t="shared" ref="F457" si="143">D457/C457*100</f>
        <v>#VALUE!</v>
      </c>
    </row>
    <row r="458" spans="1:6" ht="12.75" customHeight="1">
      <c r="A458" s="1142"/>
      <c r="B458" s="1122"/>
      <c r="C458" s="1114"/>
      <c r="D458" s="147" t="s">
        <v>584</v>
      </c>
      <c r="E458" s="1118">
        <v>16</v>
      </c>
      <c r="F458" s="1080">
        <f t="shared" ref="F458" si="144">ROUNDUP(E458/$C$436*100,2)</f>
        <v>0.01</v>
      </c>
    </row>
    <row r="459" spans="1:6" ht="12.75" customHeight="1">
      <c r="A459" s="1142"/>
      <c r="B459" s="1122"/>
      <c r="C459" s="1114"/>
      <c r="D459" s="148" t="s">
        <v>585</v>
      </c>
      <c r="E459" s="1102"/>
      <c r="F459" s="1081" t="e">
        <f t="shared" ref="F459" si="145">D459/C459*100</f>
        <v>#VALUE!</v>
      </c>
    </row>
    <row r="460" spans="1:6" ht="12.75" customHeight="1">
      <c r="A460" s="1142"/>
      <c r="B460" s="1122"/>
      <c r="C460" s="1114"/>
      <c r="D460" s="147" t="s">
        <v>586</v>
      </c>
      <c r="E460" s="1118">
        <v>130</v>
      </c>
      <c r="F460" s="1080">
        <f t="shared" ref="F460" si="146">ROUNDUP(E460/$C$436*100,2)</f>
        <v>0.02</v>
      </c>
    </row>
    <row r="461" spans="1:6" ht="12.75" customHeight="1">
      <c r="A461" s="1142"/>
      <c r="B461" s="1122"/>
      <c r="C461" s="1114"/>
      <c r="D461" s="148" t="s">
        <v>587</v>
      </c>
      <c r="E461" s="1102"/>
      <c r="F461" s="1081" t="e">
        <f t="shared" ref="F461" si="147">D461/C461*100</f>
        <v>#VALUE!</v>
      </c>
    </row>
    <row r="462" spans="1:6" ht="12.75" customHeight="1">
      <c r="A462" s="1142"/>
      <c r="B462" s="1122"/>
      <c r="C462" s="1114"/>
      <c r="D462" s="771" t="s">
        <v>1038</v>
      </c>
      <c r="E462" s="1118">
        <v>34</v>
      </c>
      <c r="F462" s="1080">
        <f t="shared" ref="F462" si="148">ROUNDUP(E462/$C$436*100,2)</f>
        <v>0.01</v>
      </c>
    </row>
    <row r="463" spans="1:6" ht="12.75" customHeight="1">
      <c r="A463" s="1142"/>
      <c r="B463" s="1122"/>
      <c r="C463" s="1114"/>
      <c r="D463" s="150" t="s">
        <v>631</v>
      </c>
      <c r="E463" s="1102"/>
      <c r="F463" s="1081" t="e">
        <f t="shared" ref="F463" si="149">D463/C463*100</f>
        <v>#VALUE!</v>
      </c>
    </row>
    <row r="464" spans="1:6" ht="12.75" customHeight="1">
      <c r="A464" s="1142"/>
      <c r="B464" s="1122"/>
      <c r="C464" s="1114"/>
      <c r="D464" s="771" t="s">
        <v>1039</v>
      </c>
      <c r="E464" s="1118">
        <v>0</v>
      </c>
      <c r="F464" s="1080">
        <f t="shared" ref="F464" si="150">ROUNDUP(E464/$C$436*100,2)</f>
        <v>0</v>
      </c>
    </row>
    <row r="465" spans="1:6" ht="38.25">
      <c r="A465" s="1142"/>
      <c r="B465" s="1122"/>
      <c r="C465" s="1114"/>
      <c r="D465" s="459" t="s">
        <v>1040</v>
      </c>
      <c r="E465" s="1102"/>
      <c r="F465" s="1081" t="e">
        <f t="shared" ref="F465" si="151">D465/C465*100</f>
        <v>#VALUE!</v>
      </c>
    </row>
    <row r="466" spans="1:6" ht="12.75" customHeight="1">
      <c r="A466" s="1142"/>
      <c r="B466" s="1122"/>
      <c r="C466" s="1114"/>
      <c r="D466" s="147" t="s">
        <v>1041</v>
      </c>
      <c r="E466" s="1118">
        <v>0</v>
      </c>
      <c r="F466" s="1080">
        <f t="shared" ref="F466" si="152">ROUNDUP(E466/$C$436*100,2)</f>
        <v>0</v>
      </c>
    </row>
    <row r="467" spans="1:6" ht="12.75" customHeight="1">
      <c r="A467" s="1142"/>
      <c r="B467" s="1122"/>
      <c r="C467" s="1114"/>
      <c r="D467" s="148" t="s">
        <v>1042</v>
      </c>
      <c r="E467" s="1102"/>
      <c r="F467" s="1081" t="e">
        <f t="shared" ref="F467" si="153">D467/C467*100</f>
        <v>#VALUE!</v>
      </c>
    </row>
    <row r="468" spans="1:6" ht="12.75" customHeight="1">
      <c r="A468" s="1142"/>
      <c r="B468" s="1122"/>
      <c r="C468" s="1114"/>
      <c r="D468" s="147" t="s">
        <v>1043</v>
      </c>
      <c r="E468" s="1118">
        <v>7</v>
      </c>
      <c r="F468" s="1080">
        <f t="shared" ref="F468" si="154">ROUNDUP(E468/$C$436*100,2)</f>
        <v>0.01</v>
      </c>
    </row>
    <row r="469" spans="1:6" ht="12.75" customHeight="1">
      <c r="A469" s="1142"/>
      <c r="B469" s="1122"/>
      <c r="C469" s="1114"/>
      <c r="D469" s="148" t="s">
        <v>1044</v>
      </c>
      <c r="E469" s="1102"/>
      <c r="F469" s="1081" t="e">
        <f t="shared" ref="F469" si="155">D469/C469*100</f>
        <v>#VALUE!</v>
      </c>
    </row>
    <row r="470" spans="1:6" ht="12.75" customHeight="1">
      <c r="A470" s="1142"/>
      <c r="B470" s="1122"/>
      <c r="C470" s="1114"/>
      <c r="D470" s="771" t="s">
        <v>1045</v>
      </c>
      <c r="E470" s="1118">
        <v>0</v>
      </c>
      <c r="F470" s="1080">
        <f t="shared" ref="F470" si="156">ROUNDUP(E470/$C$436*100,2)</f>
        <v>0</v>
      </c>
    </row>
    <row r="471" spans="1:6" ht="17.25" customHeight="1" thickBot="1">
      <c r="A471" s="1152"/>
      <c r="B471" s="1135"/>
      <c r="C471" s="1114"/>
      <c r="D471" s="150" t="s">
        <v>1046</v>
      </c>
      <c r="E471" s="1102"/>
      <c r="F471" s="1081" t="e">
        <f t="shared" ref="F471" si="157">D471/C471*100</f>
        <v>#VALUE!</v>
      </c>
    </row>
    <row r="472" spans="1:6" ht="31.5" customHeight="1" thickBot="1">
      <c r="A472" s="557"/>
      <c r="B472" s="774" t="s">
        <v>404</v>
      </c>
      <c r="C472" s="559">
        <f>SUM(C6:C471)</f>
        <v>15294362</v>
      </c>
      <c r="D472" s="1153">
        <f>SUM(E6:E471)</f>
        <v>2189645</v>
      </c>
      <c r="E472" s="1153"/>
      <c r="F472" s="782">
        <f>(D472/C472*100)</f>
        <v>14.316680878875495</v>
      </c>
    </row>
    <row r="473" spans="1:6" ht="11.25" customHeight="1"/>
    <row r="474" spans="1:6" ht="99.75" customHeight="1">
      <c r="A474" s="1154" t="s">
        <v>935</v>
      </c>
      <c r="B474" s="1154"/>
      <c r="C474" s="1154"/>
      <c r="D474" s="1154"/>
      <c r="E474" s="1154"/>
      <c r="F474" s="1154"/>
    </row>
    <row r="475" spans="1:6" ht="15" customHeight="1"/>
    <row r="476" spans="1:6" ht="15" customHeight="1"/>
    <row r="477" spans="1:6" ht="15" customHeight="1"/>
    <row r="478" spans="1:6" ht="15" customHeight="1"/>
    <row r="479" spans="1:6" ht="15" customHeight="1"/>
    <row r="480" spans="1:6"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21" customHeight="1"/>
    <row r="493" ht="2.25" customHeight="1"/>
    <row r="494" ht="82.5" customHeight="1"/>
  </sheetData>
  <mergeCells count="543">
    <mergeCell ref="C404:C435"/>
    <mergeCell ref="E432:E433"/>
    <mergeCell ref="F432:F433"/>
    <mergeCell ref="E462:E463"/>
    <mergeCell ref="F462:F463"/>
    <mergeCell ref="E182:E183"/>
    <mergeCell ref="F182:F183"/>
    <mergeCell ref="E184:E185"/>
    <mergeCell ref="F184:F185"/>
    <mergeCell ref="E186:E187"/>
    <mergeCell ref="F186:F187"/>
    <mergeCell ref="F268:F269"/>
    <mergeCell ref="E270:E271"/>
    <mergeCell ref="F270:F271"/>
    <mergeCell ref="F242:F243"/>
    <mergeCell ref="E244:E245"/>
    <mergeCell ref="E278:E279"/>
    <mergeCell ref="E430:E431"/>
    <mergeCell ref="F430:F431"/>
    <mergeCell ref="E434:E435"/>
    <mergeCell ref="F434:F435"/>
    <mergeCell ref="E448:E449"/>
    <mergeCell ref="F448:F449"/>
    <mergeCell ref="E397:E398"/>
    <mergeCell ref="E466:E467"/>
    <mergeCell ref="F466:F467"/>
    <mergeCell ref="E468:E469"/>
    <mergeCell ref="F468:F469"/>
    <mergeCell ref="E272:E273"/>
    <mergeCell ref="E274:E275"/>
    <mergeCell ref="E248:E249"/>
    <mergeCell ref="E393:E394"/>
    <mergeCell ref="F393:F394"/>
    <mergeCell ref="E395:E396"/>
    <mergeCell ref="F395:F396"/>
    <mergeCell ref="E450:E451"/>
    <mergeCell ref="F450:F451"/>
    <mergeCell ref="F438:F439"/>
    <mergeCell ref="E440:E441"/>
    <mergeCell ref="F440:F441"/>
    <mergeCell ref="E442:E443"/>
    <mergeCell ref="F442:F443"/>
    <mergeCell ref="E444:E445"/>
    <mergeCell ref="F444:F445"/>
    <mergeCell ref="E420:E421"/>
    <mergeCell ref="F420:F421"/>
    <mergeCell ref="E422:E423"/>
    <mergeCell ref="F422:F423"/>
    <mergeCell ref="A278:A287"/>
    <mergeCell ref="B278:B287"/>
    <mergeCell ref="C278:C287"/>
    <mergeCell ref="E172:E173"/>
    <mergeCell ref="F172:F173"/>
    <mergeCell ref="E174:E175"/>
    <mergeCell ref="F174:F175"/>
    <mergeCell ref="E180:E181"/>
    <mergeCell ref="F180:F181"/>
    <mergeCell ref="E176:E177"/>
    <mergeCell ref="F176:F177"/>
    <mergeCell ref="E178:E179"/>
    <mergeCell ref="F178:F179"/>
    <mergeCell ref="A258:A259"/>
    <mergeCell ref="B258:B259"/>
    <mergeCell ref="C258:C259"/>
    <mergeCell ref="D258:D259"/>
    <mergeCell ref="E268:E269"/>
    <mergeCell ref="C158:C189"/>
    <mergeCell ref="E162:E163"/>
    <mergeCell ref="E188:E189"/>
    <mergeCell ref="F188:F189"/>
    <mergeCell ref="E166:E167"/>
    <mergeCell ref="F166:F167"/>
    <mergeCell ref="A68:A95"/>
    <mergeCell ref="B68:B95"/>
    <mergeCell ref="C68:C95"/>
    <mergeCell ref="E134:E135"/>
    <mergeCell ref="F134:F135"/>
    <mergeCell ref="A124:A134"/>
    <mergeCell ref="B124:B135"/>
    <mergeCell ref="C124:C135"/>
    <mergeCell ref="F152:F153"/>
    <mergeCell ref="F142:F143"/>
    <mergeCell ref="E144:E145"/>
    <mergeCell ref="F144:F145"/>
    <mergeCell ref="A121:F121"/>
    <mergeCell ref="A122:A123"/>
    <mergeCell ref="B122:B123"/>
    <mergeCell ref="C122:C123"/>
    <mergeCell ref="D122:D123"/>
    <mergeCell ref="E122:F122"/>
    <mergeCell ref="A136:A145"/>
    <mergeCell ref="B136:B145"/>
    <mergeCell ref="C136:C145"/>
    <mergeCell ref="E136:E137"/>
    <mergeCell ref="F136:F137"/>
    <mergeCell ref="E138:E139"/>
    <mergeCell ref="A34:A49"/>
    <mergeCell ref="B34:B49"/>
    <mergeCell ref="C34:C49"/>
    <mergeCell ref="E34:E35"/>
    <mergeCell ref="F34:F35"/>
    <mergeCell ref="E36:E37"/>
    <mergeCell ref="F36:F37"/>
    <mergeCell ref="E38:E39"/>
    <mergeCell ref="F38:F39"/>
    <mergeCell ref="E40:E41"/>
    <mergeCell ref="F40:F41"/>
    <mergeCell ref="E42:E43"/>
    <mergeCell ref="F42:F43"/>
    <mergeCell ref="E44:E45"/>
    <mergeCell ref="F44:F45"/>
    <mergeCell ref="E46:E47"/>
    <mergeCell ref="F46:F47"/>
    <mergeCell ref="E48:E49"/>
    <mergeCell ref="F48:F49"/>
    <mergeCell ref="E142:E143"/>
    <mergeCell ref="D472:E472"/>
    <mergeCell ref="A474:F474"/>
    <mergeCell ref="E458:E459"/>
    <mergeCell ref="F458:F459"/>
    <mergeCell ref="E460:E461"/>
    <mergeCell ref="F460:F461"/>
    <mergeCell ref="E470:E471"/>
    <mergeCell ref="F470:F471"/>
    <mergeCell ref="E452:E453"/>
    <mergeCell ref="F452:F453"/>
    <mergeCell ref="E454:E455"/>
    <mergeCell ref="F454:F455"/>
    <mergeCell ref="E456:E457"/>
    <mergeCell ref="F456:F457"/>
    <mergeCell ref="A436:A471"/>
    <mergeCell ref="B436:B471"/>
    <mergeCell ref="C436:C471"/>
    <mergeCell ref="E436:E437"/>
    <mergeCell ref="F436:F437"/>
    <mergeCell ref="E438:E439"/>
    <mergeCell ref="E446:E447"/>
    <mergeCell ref="F446:F447"/>
    <mergeCell ref="E464:E465"/>
    <mergeCell ref="F464:F465"/>
    <mergeCell ref="A404:A429"/>
    <mergeCell ref="B404:B429"/>
    <mergeCell ref="E404:E405"/>
    <mergeCell ref="F404:F405"/>
    <mergeCell ref="E412:E413"/>
    <mergeCell ref="F412:F413"/>
    <mergeCell ref="E414:E415"/>
    <mergeCell ref="F414:F415"/>
    <mergeCell ref="E416:E417"/>
    <mergeCell ref="F416:F417"/>
    <mergeCell ref="E406:E407"/>
    <mergeCell ref="F406:F407"/>
    <mergeCell ref="E408:E409"/>
    <mergeCell ref="F408:F409"/>
    <mergeCell ref="E410:E411"/>
    <mergeCell ref="F410:F411"/>
    <mergeCell ref="E424:E425"/>
    <mergeCell ref="F424:F425"/>
    <mergeCell ref="E426:E427"/>
    <mergeCell ref="F426:F427"/>
    <mergeCell ref="E428:E429"/>
    <mergeCell ref="F428:F429"/>
    <mergeCell ref="E418:E419"/>
    <mergeCell ref="F418:F419"/>
    <mergeCell ref="A363:A398"/>
    <mergeCell ref="B363:B398"/>
    <mergeCell ref="C363:C398"/>
    <mergeCell ref="E379:E380"/>
    <mergeCell ref="F379:F380"/>
    <mergeCell ref="E381:E382"/>
    <mergeCell ref="F381:F382"/>
    <mergeCell ref="E383:E384"/>
    <mergeCell ref="F383:F384"/>
    <mergeCell ref="E373:E374"/>
    <mergeCell ref="F373:F374"/>
    <mergeCell ref="E375:E376"/>
    <mergeCell ref="F375:F376"/>
    <mergeCell ref="E377:E378"/>
    <mergeCell ref="F377:F378"/>
    <mergeCell ref="E391:E392"/>
    <mergeCell ref="F391:F392"/>
    <mergeCell ref="E369:E370"/>
    <mergeCell ref="F369:F370"/>
    <mergeCell ref="E371:E372"/>
    <mergeCell ref="F371:F372"/>
    <mergeCell ref="E363:E364"/>
    <mergeCell ref="F363:F364"/>
    <mergeCell ref="E365:E366"/>
    <mergeCell ref="F397:F398"/>
    <mergeCell ref="E385:E386"/>
    <mergeCell ref="F385:F386"/>
    <mergeCell ref="E387:E388"/>
    <mergeCell ref="F387:F388"/>
    <mergeCell ref="E389:E390"/>
    <mergeCell ref="F389:F390"/>
    <mergeCell ref="F355:F356"/>
    <mergeCell ref="E357:E358"/>
    <mergeCell ref="F357:F358"/>
    <mergeCell ref="E359:E360"/>
    <mergeCell ref="F359:F360"/>
    <mergeCell ref="E361:E362"/>
    <mergeCell ref="F361:F362"/>
    <mergeCell ref="F365:F366"/>
    <mergeCell ref="E367:E368"/>
    <mergeCell ref="F367:F368"/>
    <mergeCell ref="A335:A362"/>
    <mergeCell ref="B335:B362"/>
    <mergeCell ref="C335:C362"/>
    <mergeCell ref="E335:E336"/>
    <mergeCell ref="F335:F336"/>
    <mergeCell ref="E337:E338"/>
    <mergeCell ref="F337:F338"/>
    <mergeCell ref="E339:E340"/>
    <mergeCell ref="E347:E348"/>
    <mergeCell ref="F347:F348"/>
    <mergeCell ref="E349:E350"/>
    <mergeCell ref="F349:F350"/>
    <mergeCell ref="E351:E352"/>
    <mergeCell ref="F351:F352"/>
    <mergeCell ref="F339:F340"/>
    <mergeCell ref="E341:E342"/>
    <mergeCell ref="F341:F342"/>
    <mergeCell ref="E343:E344"/>
    <mergeCell ref="F343:F344"/>
    <mergeCell ref="E345:E346"/>
    <mergeCell ref="F345:F346"/>
    <mergeCell ref="E353:E354"/>
    <mergeCell ref="F353:F354"/>
    <mergeCell ref="E355:E356"/>
    <mergeCell ref="E288:E289"/>
    <mergeCell ref="F288:F289"/>
    <mergeCell ref="E310:E311"/>
    <mergeCell ref="F310:F311"/>
    <mergeCell ref="E306:E307"/>
    <mergeCell ref="F306:F307"/>
    <mergeCell ref="E327:E328"/>
    <mergeCell ref="F327:F328"/>
    <mergeCell ref="F298:F299"/>
    <mergeCell ref="E300:E301"/>
    <mergeCell ref="F300:F301"/>
    <mergeCell ref="E302:E303"/>
    <mergeCell ref="F302:F303"/>
    <mergeCell ref="A322:F322"/>
    <mergeCell ref="E294:E295"/>
    <mergeCell ref="F294:F295"/>
    <mergeCell ref="E296:E297"/>
    <mergeCell ref="F296:F297"/>
    <mergeCell ref="E298:E299"/>
    <mergeCell ref="A325:A334"/>
    <mergeCell ref="B325:B334"/>
    <mergeCell ref="C325:C334"/>
    <mergeCell ref="A323:A324"/>
    <mergeCell ref="B323:B324"/>
    <mergeCell ref="C323:C324"/>
    <mergeCell ref="D323:D324"/>
    <mergeCell ref="A292:A311"/>
    <mergeCell ref="B292:B311"/>
    <mergeCell ref="C292:C311"/>
    <mergeCell ref="E329:E330"/>
    <mergeCell ref="F329:F330"/>
    <mergeCell ref="E331:E332"/>
    <mergeCell ref="F331:F332"/>
    <mergeCell ref="E325:E326"/>
    <mergeCell ref="F325:F326"/>
    <mergeCell ref="E333:E334"/>
    <mergeCell ref="F333:F334"/>
    <mergeCell ref="E323:F323"/>
    <mergeCell ref="E316:E317"/>
    <mergeCell ref="F316:F317"/>
    <mergeCell ref="E308:E309"/>
    <mergeCell ref="F308:F309"/>
    <mergeCell ref="E312:E313"/>
    <mergeCell ref="F312:F313"/>
    <mergeCell ref="E314:E315"/>
    <mergeCell ref="F314:F315"/>
    <mergeCell ref="F278:F279"/>
    <mergeCell ref="E280:E281"/>
    <mergeCell ref="F280:F281"/>
    <mergeCell ref="E282:E283"/>
    <mergeCell ref="F282:F283"/>
    <mergeCell ref="E284:E285"/>
    <mergeCell ref="F284:F285"/>
    <mergeCell ref="E286:E287"/>
    <mergeCell ref="F286:F287"/>
    <mergeCell ref="E290:E291"/>
    <mergeCell ref="F290:F291"/>
    <mergeCell ref="E304:E305"/>
    <mergeCell ref="F304:F305"/>
    <mergeCell ref="E292:E293"/>
    <mergeCell ref="F292:F293"/>
    <mergeCell ref="F244:F245"/>
    <mergeCell ref="E246:E247"/>
    <mergeCell ref="F246:F247"/>
    <mergeCell ref="E260:E261"/>
    <mergeCell ref="F260:F261"/>
    <mergeCell ref="E262:E263"/>
    <mergeCell ref="F262:F263"/>
    <mergeCell ref="E264:E265"/>
    <mergeCell ref="E276:E277"/>
    <mergeCell ref="F276:F277"/>
    <mergeCell ref="F264:F265"/>
    <mergeCell ref="E266:E267"/>
    <mergeCell ref="F266:F267"/>
    <mergeCell ref="E255:F255"/>
    <mergeCell ref="A257:F257"/>
    <mergeCell ref="A260:A277"/>
    <mergeCell ref="B260:B277"/>
    <mergeCell ref="C260:C277"/>
    <mergeCell ref="E258:F258"/>
    <mergeCell ref="E236:E237"/>
    <mergeCell ref="F236:F237"/>
    <mergeCell ref="E191:F191"/>
    <mergeCell ref="E238:E239"/>
    <mergeCell ref="F238:F239"/>
    <mergeCell ref="E240:E241"/>
    <mergeCell ref="F240:F241"/>
    <mergeCell ref="F232:F233"/>
    <mergeCell ref="F222:F223"/>
    <mergeCell ref="E224:E225"/>
    <mergeCell ref="F224:F225"/>
    <mergeCell ref="E226:E227"/>
    <mergeCell ref="F226:F227"/>
    <mergeCell ref="E228:E229"/>
    <mergeCell ref="F228:F229"/>
    <mergeCell ref="E212:E213"/>
    <mergeCell ref="F212:F213"/>
    <mergeCell ref="E216:E217"/>
    <mergeCell ref="F216:F217"/>
    <mergeCell ref="E218:E219"/>
    <mergeCell ref="F218:F219"/>
    <mergeCell ref="E206:E207"/>
    <mergeCell ref="E220:E221"/>
    <mergeCell ref="A220:A233"/>
    <mergeCell ref="B220:B233"/>
    <mergeCell ref="C220:C233"/>
    <mergeCell ref="F220:F221"/>
    <mergeCell ref="E222:E223"/>
    <mergeCell ref="E230:E231"/>
    <mergeCell ref="F230:F231"/>
    <mergeCell ref="E232:E233"/>
    <mergeCell ref="A234:A253"/>
    <mergeCell ref="B234:B253"/>
    <mergeCell ref="C234:C253"/>
    <mergeCell ref="E234:E235"/>
    <mergeCell ref="F234:F235"/>
    <mergeCell ref="E250:E251"/>
    <mergeCell ref="F250:F251"/>
    <mergeCell ref="E252:E253"/>
    <mergeCell ref="F252:F253"/>
    <mergeCell ref="E242:E243"/>
    <mergeCell ref="E164:E165"/>
    <mergeCell ref="F164:F165"/>
    <mergeCell ref="E198:E199"/>
    <mergeCell ref="F198:F199"/>
    <mergeCell ref="A193:F193"/>
    <mergeCell ref="E210:E211"/>
    <mergeCell ref="F210:F211"/>
    <mergeCell ref="E214:E215"/>
    <mergeCell ref="F214:F215"/>
    <mergeCell ref="E200:E201"/>
    <mergeCell ref="F200:F201"/>
    <mergeCell ref="E202:E203"/>
    <mergeCell ref="F202:F203"/>
    <mergeCell ref="E204:E205"/>
    <mergeCell ref="F204:F205"/>
    <mergeCell ref="F206:F207"/>
    <mergeCell ref="E208:E209"/>
    <mergeCell ref="F208:F209"/>
    <mergeCell ref="E168:E169"/>
    <mergeCell ref="F168:F169"/>
    <mergeCell ref="E170:E171"/>
    <mergeCell ref="F170:F171"/>
    <mergeCell ref="E196:E197"/>
    <mergeCell ref="F196:F197"/>
    <mergeCell ref="E148:E149"/>
    <mergeCell ref="F148:F149"/>
    <mergeCell ref="E150:E151"/>
    <mergeCell ref="F150:F151"/>
    <mergeCell ref="E152:E153"/>
    <mergeCell ref="A194:A195"/>
    <mergeCell ref="B194:B195"/>
    <mergeCell ref="C194:C195"/>
    <mergeCell ref="D194:D195"/>
    <mergeCell ref="E194:F194"/>
    <mergeCell ref="E158:E159"/>
    <mergeCell ref="F158:F159"/>
    <mergeCell ref="E160:E161"/>
    <mergeCell ref="F160:F161"/>
    <mergeCell ref="E154:E155"/>
    <mergeCell ref="F154:F155"/>
    <mergeCell ref="E156:E157"/>
    <mergeCell ref="F156:F157"/>
    <mergeCell ref="A146:A157"/>
    <mergeCell ref="B146:B157"/>
    <mergeCell ref="C146:C157"/>
    <mergeCell ref="E146:E147"/>
    <mergeCell ref="F146:F147"/>
    <mergeCell ref="F162:F163"/>
    <mergeCell ref="E119:F119"/>
    <mergeCell ref="E124:E125"/>
    <mergeCell ref="F124:F125"/>
    <mergeCell ref="E126:E127"/>
    <mergeCell ref="F126:F127"/>
    <mergeCell ref="E116:E117"/>
    <mergeCell ref="F116:F117"/>
    <mergeCell ref="F138:F139"/>
    <mergeCell ref="E140:E141"/>
    <mergeCell ref="F140:F141"/>
    <mergeCell ref="E128:E129"/>
    <mergeCell ref="F128:F129"/>
    <mergeCell ref="E130:E131"/>
    <mergeCell ref="F130:F131"/>
    <mergeCell ref="E132:E133"/>
    <mergeCell ref="F132:F133"/>
    <mergeCell ref="F106:F107"/>
    <mergeCell ref="E108:E109"/>
    <mergeCell ref="F108:F109"/>
    <mergeCell ref="E110:E111"/>
    <mergeCell ref="F110:F111"/>
    <mergeCell ref="A100:A115"/>
    <mergeCell ref="B100:B115"/>
    <mergeCell ref="C100:C115"/>
    <mergeCell ref="E100:E101"/>
    <mergeCell ref="F100:F101"/>
    <mergeCell ref="E102:E103"/>
    <mergeCell ref="F102:F103"/>
    <mergeCell ref="E104:E105"/>
    <mergeCell ref="F104:F105"/>
    <mergeCell ref="E106:E107"/>
    <mergeCell ref="E112:E113"/>
    <mergeCell ref="F112:F113"/>
    <mergeCell ref="E114:E115"/>
    <mergeCell ref="F114:F115"/>
    <mergeCell ref="F94:F95"/>
    <mergeCell ref="E96:E97"/>
    <mergeCell ref="F96:F97"/>
    <mergeCell ref="E98:E99"/>
    <mergeCell ref="F98:F99"/>
    <mergeCell ref="E88:E89"/>
    <mergeCell ref="F88:F89"/>
    <mergeCell ref="E90:E91"/>
    <mergeCell ref="F90:F91"/>
    <mergeCell ref="E92:E93"/>
    <mergeCell ref="F92:F93"/>
    <mergeCell ref="E94:E95"/>
    <mergeCell ref="E68:E69"/>
    <mergeCell ref="F68:F69"/>
    <mergeCell ref="E70:E71"/>
    <mergeCell ref="F70:F71"/>
    <mergeCell ref="E72:E73"/>
    <mergeCell ref="F72:F73"/>
    <mergeCell ref="E74:E75"/>
    <mergeCell ref="E82:E83"/>
    <mergeCell ref="F82:F83"/>
    <mergeCell ref="E84:E85"/>
    <mergeCell ref="F84:F85"/>
    <mergeCell ref="E86:E87"/>
    <mergeCell ref="F86:F87"/>
    <mergeCell ref="F74:F75"/>
    <mergeCell ref="E76:E77"/>
    <mergeCell ref="F76:F77"/>
    <mergeCell ref="E78:E79"/>
    <mergeCell ref="F78:F79"/>
    <mergeCell ref="E80:E81"/>
    <mergeCell ref="F80:F81"/>
    <mergeCell ref="A66:A67"/>
    <mergeCell ref="B66:B67"/>
    <mergeCell ref="C66:C67"/>
    <mergeCell ref="D66:D67"/>
    <mergeCell ref="E66:F66"/>
    <mergeCell ref="F54:F55"/>
    <mergeCell ref="E56:E57"/>
    <mergeCell ref="F56:F57"/>
    <mergeCell ref="E58:E59"/>
    <mergeCell ref="F58:F59"/>
    <mergeCell ref="E60:E61"/>
    <mergeCell ref="F60:F61"/>
    <mergeCell ref="A50:A61"/>
    <mergeCell ref="B50:B61"/>
    <mergeCell ref="C50:C61"/>
    <mergeCell ref="E50:E51"/>
    <mergeCell ref="F50:F51"/>
    <mergeCell ref="E52:E53"/>
    <mergeCell ref="F52:F53"/>
    <mergeCell ref="E54:E55"/>
    <mergeCell ref="A65:F65"/>
    <mergeCell ref="E63:F63"/>
    <mergeCell ref="F26:F27"/>
    <mergeCell ref="E28:E29"/>
    <mergeCell ref="F28:F29"/>
    <mergeCell ref="E30:E31"/>
    <mergeCell ref="F30:F31"/>
    <mergeCell ref="E32:E33"/>
    <mergeCell ref="F32:F33"/>
    <mergeCell ref="A20:A33"/>
    <mergeCell ref="B20:B33"/>
    <mergeCell ref="C20:C33"/>
    <mergeCell ref="E20:E21"/>
    <mergeCell ref="F20:F21"/>
    <mergeCell ref="E22:E23"/>
    <mergeCell ref="F22:F23"/>
    <mergeCell ref="E24:E25"/>
    <mergeCell ref="F24:F25"/>
    <mergeCell ref="E26:E27"/>
    <mergeCell ref="F14:F15"/>
    <mergeCell ref="E18:E19"/>
    <mergeCell ref="F18:F19"/>
    <mergeCell ref="A6:A19"/>
    <mergeCell ref="B6:B19"/>
    <mergeCell ref="C6:C19"/>
    <mergeCell ref="E6:E7"/>
    <mergeCell ref="F6:F7"/>
    <mergeCell ref="E8:E9"/>
    <mergeCell ref="F8:F9"/>
    <mergeCell ref="E10:E11"/>
    <mergeCell ref="F10:F11"/>
    <mergeCell ref="E12:E13"/>
    <mergeCell ref="E16:E17"/>
    <mergeCell ref="F16:F17"/>
    <mergeCell ref="F272:F273"/>
    <mergeCell ref="F274:F275"/>
    <mergeCell ref="F248:F249"/>
    <mergeCell ref="A402:A403"/>
    <mergeCell ref="B402:B403"/>
    <mergeCell ref="C402:C403"/>
    <mergeCell ref="D402:D403"/>
    <mergeCell ref="E402:F402"/>
    <mergeCell ref="E1:F1"/>
    <mergeCell ref="B158:B189"/>
    <mergeCell ref="A158:A189"/>
    <mergeCell ref="A196:A219"/>
    <mergeCell ref="B196:B219"/>
    <mergeCell ref="E320:F320"/>
    <mergeCell ref="E399:F399"/>
    <mergeCell ref="A401:F401"/>
    <mergeCell ref="A3:F3"/>
    <mergeCell ref="A4:A5"/>
    <mergeCell ref="B4:B5"/>
    <mergeCell ref="C4:C5"/>
    <mergeCell ref="D4:D5"/>
    <mergeCell ref="E4:F4"/>
    <mergeCell ref="F12:F13"/>
    <mergeCell ref="E14:E15"/>
  </mergeCells>
  <pageMargins left="0.82677165354330717" right="0.23622047244094491" top="0.74803149606299213" bottom="0.74803149606299213" header="0.31496062992125984" footer="0.31496062992125984"/>
  <pageSetup paperSize="9" scale="58" orientation="portrait" r:id="rId1"/>
  <rowBreaks count="5" manualBreakCount="5">
    <brk id="61" max="16383" man="1"/>
    <brk id="118" max="16383" man="1"/>
    <brk id="254" max="16383" man="1"/>
    <brk id="319" max="16383" man="1"/>
    <brk id="398" min="4"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view="pageBreakPreview" topLeftCell="A16" zoomScaleNormal="80" zoomScaleSheetLayoutView="100" workbookViewId="0">
      <selection activeCell="E33" sqref="E33"/>
    </sheetView>
  </sheetViews>
  <sheetFormatPr defaultColWidth="9.140625" defaultRowHeight="12.75"/>
  <cols>
    <col min="1" max="1" width="9.85546875" style="101" customWidth="1"/>
    <col min="2" max="2" width="65.85546875" style="102" customWidth="1"/>
    <col min="3" max="3" width="13.42578125" style="101" customWidth="1"/>
    <col min="4" max="4" width="12.42578125" style="100" customWidth="1"/>
    <col min="5" max="5" width="16" style="101" customWidth="1"/>
    <col min="6" max="16384" width="9.140625" style="100"/>
  </cols>
  <sheetData>
    <row r="1" spans="1:5" s="454" customFormat="1" ht="43.5" customHeight="1">
      <c r="A1" s="556" t="s">
        <v>634</v>
      </c>
      <c r="B1" s="553"/>
      <c r="C1" s="1090" t="s">
        <v>63</v>
      </c>
      <c r="D1" s="1090"/>
      <c r="E1" s="1090"/>
    </row>
    <row r="2" spans="1:5" ht="9" customHeight="1"/>
    <row r="3" spans="1:5" ht="33.75" customHeight="1">
      <c r="A3" s="1163" t="s">
        <v>1047</v>
      </c>
      <c r="B3" s="1163"/>
      <c r="C3" s="1163"/>
      <c r="D3" s="1163"/>
      <c r="E3" s="1163"/>
    </row>
    <row r="4" spans="1:5" ht="5.25" customHeight="1" thickBot="1">
      <c r="A4" s="327"/>
      <c r="B4" s="327"/>
      <c r="C4" s="455"/>
      <c r="D4" s="327"/>
      <c r="E4" s="455"/>
    </row>
    <row r="5" spans="1:5" ht="73.5" thickBot="1">
      <c r="A5" s="560" t="s">
        <v>296</v>
      </c>
      <c r="B5" s="561" t="s">
        <v>159</v>
      </c>
      <c r="C5" s="561" t="s">
        <v>154</v>
      </c>
      <c r="D5" s="561" t="s">
        <v>294</v>
      </c>
      <c r="E5" s="562" t="s">
        <v>295</v>
      </c>
    </row>
    <row r="6" spans="1:5" ht="32.1" customHeight="1">
      <c r="A6" s="922">
        <v>1</v>
      </c>
      <c r="B6" s="251" t="s">
        <v>810</v>
      </c>
      <c r="C6" s="861">
        <v>160771</v>
      </c>
      <c r="D6" s="861">
        <v>35984</v>
      </c>
      <c r="E6" s="862">
        <f>D6/C6*100</f>
        <v>22.382146033799629</v>
      </c>
    </row>
    <row r="7" spans="1:5" ht="32.1" customHeight="1">
      <c r="A7" s="923">
        <v>2</v>
      </c>
      <c r="B7" s="252" t="s">
        <v>811</v>
      </c>
      <c r="C7" s="863">
        <v>684812</v>
      </c>
      <c r="D7" s="863">
        <v>82761</v>
      </c>
      <c r="E7" s="457">
        <f t="shared" ref="E7:E25" si="0">D7/C7*100</f>
        <v>12.085214628248336</v>
      </c>
    </row>
    <row r="8" spans="1:5" ht="32.1" customHeight="1">
      <c r="A8" s="923">
        <v>3</v>
      </c>
      <c r="B8" s="252" t="s">
        <v>812</v>
      </c>
      <c r="C8" s="863">
        <v>207366</v>
      </c>
      <c r="D8" s="863">
        <v>41338</v>
      </c>
      <c r="E8" s="457">
        <f t="shared" si="0"/>
        <v>19.934801269253395</v>
      </c>
    </row>
    <row r="9" spans="1:5" ht="32.1" customHeight="1">
      <c r="A9" s="923">
        <v>4</v>
      </c>
      <c r="B9" s="252" t="s">
        <v>887</v>
      </c>
      <c r="C9" s="863">
        <v>572562</v>
      </c>
      <c r="D9" s="863">
        <v>62210</v>
      </c>
      <c r="E9" s="457">
        <f t="shared" si="0"/>
        <v>10.865198878025437</v>
      </c>
    </row>
    <row r="10" spans="1:5" ht="32.1" customHeight="1">
      <c r="A10" s="923">
        <v>5</v>
      </c>
      <c r="B10" s="252" t="s">
        <v>888</v>
      </c>
      <c r="C10" s="863">
        <v>1313432</v>
      </c>
      <c r="D10" s="863">
        <v>112712</v>
      </c>
      <c r="E10" s="457">
        <f t="shared" si="0"/>
        <v>8.5814872791282681</v>
      </c>
    </row>
    <row r="11" spans="1:5" ht="32.1" customHeight="1">
      <c r="A11" s="923">
        <v>6</v>
      </c>
      <c r="B11" s="252" t="s">
        <v>889</v>
      </c>
      <c r="C11" s="863">
        <v>281600</v>
      </c>
      <c r="D11" s="863">
        <v>21736</v>
      </c>
      <c r="E11" s="457">
        <f t="shared" si="0"/>
        <v>7.7187500000000009</v>
      </c>
    </row>
    <row r="12" spans="1:5" ht="32.1" customHeight="1">
      <c r="A12" s="923">
        <v>7</v>
      </c>
      <c r="B12" s="252" t="s">
        <v>890</v>
      </c>
      <c r="C12" s="863">
        <v>191083</v>
      </c>
      <c r="D12" s="863">
        <v>31128</v>
      </c>
      <c r="E12" s="457">
        <f t="shared" si="0"/>
        <v>16.29030316668673</v>
      </c>
    </row>
    <row r="13" spans="1:5" ht="32.1" customHeight="1">
      <c r="A13" s="923">
        <v>8</v>
      </c>
      <c r="B13" s="252" t="s">
        <v>891</v>
      </c>
      <c r="C13" s="863">
        <v>95484</v>
      </c>
      <c r="D13" s="863">
        <v>8853</v>
      </c>
      <c r="E13" s="457">
        <f t="shared" si="0"/>
        <v>9.2717104436345359</v>
      </c>
    </row>
    <row r="14" spans="1:5" ht="32.1" customHeight="1">
      <c r="A14" s="923">
        <v>9</v>
      </c>
      <c r="B14" s="252" t="s">
        <v>892</v>
      </c>
      <c r="C14" s="863">
        <v>300196</v>
      </c>
      <c r="D14" s="863">
        <v>101342</v>
      </c>
      <c r="E14" s="457">
        <f t="shared" si="0"/>
        <v>33.758611040786683</v>
      </c>
    </row>
    <row r="15" spans="1:5" ht="32.1" customHeight="1">
      <c r="A15" s="923">
        <v>10</v>
      </c>
      <c r="B15" s="252" t="s">
        <v>893</v>
      </c>
      <c r="C15" s="863">
        <v>3959776</v>
      </c>
      <c r="D15" s="863">
        <v>272900</v>
      </c>
      <c r="E15" s="457">
        <f t="shared" si="0"/>
        <v>6.8918039808312388</v>
      </c>
    </row>
    <row r="16" spans="1:5" ht="32.1" customHeight="1">
      <c r="A16" s="923">
        <v>11</v>
      </c>
      <c r="B16" s="252" t="s">
        <v>894</v>
      </c>
      <c r="C16" s="863">
        <v>183628</v>
      </c>
      <c r="D16" s="863">
        <v>37389</v>
      </c>
      <c r="E16" s="457">
        <f t="shared" si="0"/>
        <v>20.361273879800464</v>
      </c>
    </row>
    <row r="17" spans="1:5" ht="32.1" customHeight="1">
      <c r="A17" s="923">
        <v>12</v>
      </c>
      <c r="B17" s="252" t="s">
        <v>895</v>
      </c>
      <c r="C17" s="863">
        <v>1838225</v>
      </c>
      <c r="D17" s="863">
        <v>305389</v>
      </c>
      <c r="E17" s="457">
        <f t="shared" si="0"/>
        <v>16.613254634225953</v>
      </c>
    </row>
    <row r="18" spans="1:5" ht="32.1" customHeight="1">
      <c r="A18" s="923">
        <v>13</v>
      </c>
      <c r="B18" s="252" t="s">
        <v>896</v>
      </c>
      <c r="C18" s="863">
        <v>1355694</v>
      </c>
      <c r="D18" s="863">
        <v>52702</v>
      </c>
      <c r="E18" s="457">
        <f t="shared" si="0"/>
        <v>3.8874554287324425</v>
      </c>
    </row>
    <row r="19" spans="1:5" ht="32.1" customHeight="1">
      <c r="A19" s="923">
        <v>14</v>
      </c>
      <c r="B19" s="252" t="s">
        <v>897</v>
      </c>
      <c r="C19" s="863">
        <v>249954</v>
      </c>
      <c r="D19" s="863">
        <v>74851</v>
      </c>
      <c r="E19" s="457">
        <f t="shared" si="0"/>
        <v>29.945910047448731</v>
      </c>
    </row>
    <row r="20" spans="1:5" ht="32.1" customHeight="1">
      <c r="A20" s="923">
        <v>15</v>
      </c>
      <c r="B20" s="252" t="s">
        <v>898</v>
      </c>
      <c r="C20" s="863">
        <v>902317</v>
      </c>
      <c r="D20" s="863">
        <v>83672</v>
      </c>
      <c r="E20" s="457">
        <f t="shared" si="0"/>
        <v>9.2730160243018798</v>
      </c>
    </row>
    <row r="21" spans="1:5" ht="32.1" customHeight="1">
      <c r="A21" s="923">
        <v>16</v>
      </c>
      <c r="B21" s="252" t="s">
        <v>899</v>
      </c>
      <c r="C21" s="863">
        <v>218414</v>
      </c>
      <c r="D21" s="863">
        <v>18693</v>
      </c>
      <c r="E21" s="457">
        <f t="shared" si="0"/>
        <v>8.5585173111613724</v>
      </c>
    </row>
    <row r="22" spans="1:5" ht="32.1" customHeight="1">
      <c r="A22" s="923">
        <v>17</v>
      </c>
      <c r="B22" s="252" t="s">
        <v>900</v>
      </c>
      <c r="C22" s="863">
        <v>679828</v>
      </c>
      <c r="D22" s="863">
        <v>241771</v>
      </c>
      <c r="E22" s="457">
        <f t="shared" si="0"/>
        <v>35.563554310796256</v>
      </c>
    </row>
    <row r="23" spans="1:5" ht="32.1" customHeight="1">
      <c r="A23" s="923">
        <v>18</v>
      </c>
      <c r="B23" s="252" t="s">
        <v>901</v>
      </c>
      <c r="C23" s="863">
        <v>959445</v>
      </c>
      <c r="D23" s="863">
        <v>50420</v>
      </c>
      <c r="E23" s="457">
        <f t="shared" si="0"/>
        <v>5.255121450421858</v>
      </c>
    </row>
    <row r="24" spans="1:5" ht="32.1" customHeight="1">
      <c r="A24" s="923">
        <v>19</v>
      </c>
      <c r="B24" s="252" t="s">
        <v>902</v>
      </c>
      <c r="C24" s="863">
        <v>233736</v>
      </c>
      <c r="D24" s="863">
        <v>71570</v>
      </c>
      <c r="E24" s="457">
        <f t="shared" si="0"/>
        <v>30.620015744258477</v>
      </c>
    </row>
    <row r="25" spans="1:5" ht="32.1" customHeight="1" thickBot="1">
      <c r="A25" s="924">
        <v>20</v>
      </c>
      <c r="B25" s="253" t="s">
        <v>903</v>
      </c>
      <c r="C25" s="863">
        <v>906039</v>
      </c>
      <c r="D25" s="863">
        <v>482224</v>
      </c>
      <c r="E25" s="458">
        <f t="shared" si="0"/>
        <v>53.22331599412388</v>
      </c>
    </row>
    <row r="26" spans="1:5" ht="32.1" customHeight="1" thickBot="1">
      <c r="A26" s="1164" t="s">
        <v>3</v>
      </c>
      <c r="B26" s="1165"/>
      <c r="C26" s="563">
        <f>SUM(C6:C25)</f>
        <v>15294362</v>
      </c>
      <c r="D26" s="564">
        <f>SUM(D6:D25)</f>
        <v>2189645</v>
      </c>
      <c r="E26" s="565">
        <f>D26/C26*100</f>
        <v>14.316680878875495</v>
      </c>
    </row>
  </sheetData>
  <mergeCells count="3">
    <mergeCell ref="A3:E3"/>
    <mergeCell ref="A26:B26"/>
    <mergeCell ref="C1:E1"/>
  </mergeCells>
  <pageMargins left="0.70866141732283472" right="0.70866141732283472" top="0.74803149606299213" bottom="0.74803149606299213" header="0.31496062992125984" footer="0.31496062992125984"/>
  <pageSetup paperSize="9" scale="7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topLeftCell="A76" zoomScale="90" zoomScaleNormal="110" zoomScaleSheetLayoutView="90" workbookViewId="0">
      <selection activeCell="A107" sqref="A107:M107"/>
    </sheetView>
  </sheetViews>
  <sheetFormatPr defaultColWidth="9.140625" defaultRowHeight="12.75"/>
  <cols>
    <col min="1" max="1" width="16.85546875" style="143" customWidth="1"/>
    <col min="2" max="2" width="12.7109375" style="143" customWidth="1"/>
    <col min="3" max="3" width="11.7109375" style="143" customWidth="1"/>
    <col min="4" max="4" width="11.7109375" style="276" customWidth="1"/>
    <col min="5" max="5" width="12.28515625" style="143" customWidth="1"/>
    <col min="6" max="6" width="14.28515625" style="143" customWidth="1"/>
    <col min="7" max="7" width="12.42578125" style="143" customWidth="1"/>
    <col min="8" max="11" width="11.7109375" style="143" customWidth="1"/>
    <col min="12" max="12" width="13.28515625" style="143" customWidth="1"/>
    <col min="13" max="13" width="11.7109375" style="143" customWidth="1"/>
    <col min="14" max="16384" width="9.140625" style="275"/>
  </cols>
  <sheetData>
    <row r="1" spans="1:13" s="704" customFormat="1" ht="42" customHeight="1">
      <c r="A1" s="698" t="s">
        <v>634</v>
      </c>
      <c r="B1" s="699"/>
      <c r="C1" s="702"/>
      <c r="D1" s="702"/>
      <c r="E1" s="703"/>
      <c r="F1" s="703"/>
      <c r="G1" s="703"/>
      <c r="H1" s="703"/>
      <c r="I1" s="703"/>
      <c r="J1" s="1031" t="s">
        <v>63</v>
      </c>
      <c r="K1" s="1031"/>
      <c r="L1" s="1031"/>
      <c r="M1" s="1031"/>
    </row>
    <row r="3" spans="1:13" ht="35.25" customHeight="1">
      <c r="A3" s="1169" t="s">
        <v>1048</v>
      </c>
      <c r="B3" s="1169"/>
      <c r="C3" s="1169"/>
      <c r="D3" s="1169"/>
      <c r="E3" s="1169"/>
      <c r="F3" s="1169"/>
      <c r="G3" s="1169"/>
      <c r="H3" s="1169"/>
      <c r="I3" s="1169"/>
      <c r="J3" s="1169"/>
      <c r="K3" s="1169"/>
      <c r="L3" s="1169"/>
      <c r="M3" s="1169"/>
    </row>
    <row r="4" spans="1:13" ht="15" customHeight="1" thickBot="1"/>
    <row r="5" spans="1:13" ht="39.75" customHeight="1" thickBot="1">
      <c r="A5" s="1170" t="s">
        <v>173</v>
      </c>
      <c r="B5" s="1172" t="s">
        <v>633</v>
      </c>
      <c r="C5" s="1173"/>
      <c r="D5" s="1173"/>
      <c r="E5" s="1174"/>
      <c r="F5" s="1172" t="s">
        <v>445</v>
      </c>
      <c r="G5" s="1173"/>
      <c r="H5" s="1173"/>
      <c r="I5" s="1174"/>
      <c r="J5" s="1173" t="s">
        <v>446</v>
      </c>
      <c r="K5" s="1173"/>
      <c r="L5" s="1173"/>
      <c r="M5" s="1174"/>
    </row>
    <row r="6" spans="1:13" ht="43.5" customHeight="1" thickBot="1">
      <c r="A6" s="1171"/>
      <c r="B6" s="566" t="s">
        <v>370</v>
      </c>
      <c r="C6" s="567" t="s">
        <v>371</v>
      </c>
      <c r="D6" s="568" t="s">
        <v>409</v>
      </c>
      <c r="E6" s="569" t="s">
        <v>372</v>
      </c>
      <c r="F6" s="566" t="s">
        <v>370</v>
      </c>
      <c r="G6" s="567" t="s">
        <v>371</v>
      </c>
      <c r="H6" s="567" t="s">
        <v>409</v>
      </c>
      <c r="I6" s="569" t="s">
        <v>372</v>
      </c>
      <c r="J6" s="566" t="s">
        <v>370</v>
      </c>
      <c r="K6" s="567" t="s">
        <v>371</v>
      </c>
      <c r="L6" s="567" t="s">
        <v>409</v>
      </c>
      <c r="M6" s="569" t="s">
        <v>372</v>
      </c>
    </row>
    <row r="7" spans="1:13">
      <c r="A7" s="312" t="s">
        <v>32</v>
      </c>
      <c r="B7" s="875">
        <v>234214</v>
      </c>
      <c r="C7" s="876">
        <v>88407</v>
      </c>
      <c r="D7" s="876">
        <v>20</v>
      </c>
      <c r="E7" s="259">
        <f>B7+C7+D7</f>
        <v>322641</v>
      </c>
      <c r="F7" s="875">
        <v>32738</v>
      </c>
      <c r="G7" s="876">
        <v>7536</v>
      </c>
      <c r="H7" s="876">
        <v>0</v>
      </c>
      <c r="I7" s="902">
        <f>F7+G7+H7</f>
        <v>40274</v>
      </c>
      <c r="J7" s="260">
        <f>F7/B7*100</f>
        <v>13.97781516049425</v>
      </c>
      <c r="K7" s="261">
        <f>G7/C7*100</f>
        <v>8.5242118836743686</v>
      </c>
      <c r="L7" s="329">
        <f>H7/D7*100</f>
        <v>0</v>
      </c>
      <c r="M7" s="262">
        <f>I7/E7*100</f>
        <v>12.482604504697171</v>
      </c>
    </row>
    <row r="8" spans="1:13">
      <c r="A8" s="311" t="s">
        <v>33</v>
      </c>
      <c r="B8" s="880">
        <v>43166</v>
      </c>
      <c r="C8" s="881">
        <v>14774</v>
      </c>
      <c r="D8" s="881">
        <v>0</v>
      </c>
      <c r="E8" s="263">
        <f>B8+C8+D8</f>
        <v>57940</v>
      </c>
      <c r="F8" s="880">
        <v>7611</v>
      </c>
      <c r="G8" s="881">
        <v>1485</v>
      </c>
      <c r="H8" s="881">
        <v>0</v>
      </c>
      <c r="I8" s="903">
        <f t="shared" ref="I8:I40" si="0">F8+G8+H8</f>
        <v>9096</v>
      </c>
      <c r="J8" s="264">
        <f t="shared" ref="J8:K40" si="1">F8/B8*100</f>
        <v>17.631932539498678</v>
      </c>
      <c r="K8" s="265">
        <f t="shared" si="1"/>
        <v>10.051441721943956</v>
      </c>
      <c r="L8" s="330">
        <v>0</v>
      </c>
      <c r="M8" s="266">
        <f t="shared" ref="M8:M40" si="2">I8/E8*100</f>
        <v>15.698998964445979</v>
      </c>
    </row>
    <row r="9" spans="1:13">
      <c r="A9" s="311" t="s">
        <v>34</v>
      </c>
      <c r="B9" s="880">
        <v>67217</v>
      </c>
      <c r="C9" s="881">
        <v>24005</v>
      </c>
      <c r="D9" s="881">
        <v>0</v>
      </c>
      <c r="E9" s="263">
        <f>B9+C9+D9</f>
        <v>91222</v>
      </c>
      <c r="F9" s="880">
        <v>9746</v>
      </c>
      <c r="G9" s="881">
        <v>2095</v>
      </c>
      <c r="H9" s="881">
        <v>0</v>
      </c>
      <c r="I9" s="903">
        <f t="shared" si="0"/>
        <v>11841</v>
      </c>
      <c r="J9" s="264">
        <f t="shared" si="1"/>
        <v>14.499308210720502</v>
      </c>
      <c r="K9" s="265">
        <f t="shared" si="1"/>
        <v>8.7273484690689429</v>
      </c>
      <c r="L9" s="330">
        <v>0</v>
      </c>
      <c r="M9" s="266">
        <f t="shared" si="2"/>
        <v>12.980421389577076</v>
      </c>
    </row>
    <row r="10" spans="1:13">
      <c r="A10" s="311" t="s">
        <v>35</v>
      </c>
      <c r="B10" s="880">
        <v>17306</v>
      </c>
      <c r="C10" s="881">
        <v>4526</v>
      </c>
      <c r="D10" s="881">
        <v>1</v>
      </c>
      <c r="E10" s="263">
        <f t="shared" ref="E10:E40" si="3">B10+C10+D10</f>
        <v>21833</v>
      </c>
      <c r="F10" s="880">
        <v>4863</v>
      </c>
      <c r="G10" s="881">
        <v>612</v>
      </c>
      <c r="H10" s="881">
        <v>0</v>
      </c>
      <c r="I10" s="903">
        <f t="shared" si="0"/>
        <v>5475</v>
      </c>
      <c r="J10" s="264">
        <f t="shared" si="1"/>
        <v>28.100080896798797</v>
      </c>
      <c r="K10" s="265">
        <f t="shared" si="1"/>
        <v>13.521873619089703</v>
      </c>
      <c r="L10" s="330">
        <v>0</v>
      </c>
      <c r="M10" s="266">
        <f t="shared" si="2"/>
        <v>25.076718728530206</v>
      </c>
    </row>
    <row r="11" spans="1:13">
      <c r="A11" s="311" t="s">
        <v>37</v>
      </c>
      <c r="B11" s="880">
        <v>30527</v>
      </c>
      <c r="C11" s="881">
        <v>11938</v>
      </c>
      <c r="D11" s="881">
        <v>1</v>
      </c>
      <c r="E11" s="263">
        <f t="shared" si="3"/>
        <v>42466</v>
      </c>
      <c r="F11" s="880">
        <v>5536</v>
      </c>
      <c r="G11" s="881">
        <v>1317</v>
      </c>
      <c r="H11" s="881">
        <v>0</v>
      </c>
      <c r="I11" s="903">
        <f t="shared" si="0"/>
        <v>6853</v>
      </c>
      <c r="J11" s="264">
        <f t="shared" si="1"/>
        <v>18.134765944901236</v>
      </c>
      <c r="K11" s="265">
        <f t="shared" si="1"/>
        <v>11.031998659741999</v>
      </c>
      <c r="L11" s="330">
        <v>0</v>
      </c>
      <c r="M11" s="266">
        <f t="shared" si="2"/>
        <v>16.137615975133048</v>
      </c>
    </row>
    <row r="12" spans="1:13">
      <c r="A12" s="311" t="s">
        <v>38</v>
      </c>
      <c r="B12" s="880">
        <v>811143</v>
      </c>
      <c r="C12" s="881">
        <v>374692</v>
      </c>
      <c r="D12" s="881">
        <v>3607</v>
      </c>
      <c r="E12" s="263">
        <f t="shared" si="3"/>
        <v>1189442</v>
      </c>
      <c r="F12" s="880">
        <v>141071</v>
      </c>
      <c r="G12" s="881">
        <v>49530</v>
      </c>
      <c r="H12" s="881">
        <v>3364</v>
      </c>
      <c r="I12" s="903">
        <f t="shared" si="0"/>
        <v>193965</v>
      </c>
      <c r="J12" s="264">
        <f t="shared" si="1"/>
        <v>17.391631315316779</v>
      </c>
      <c r="K12" s="265">
        <f t="shared" si="1"/>
        <v>13.218857087954907</v>
      </c>
      <c r="L12" s="331">
        <f>H12/D12*100</f>
        <v>93.263099528694198</v>
      </c>
      <c r="M12" s="266">
        <f t="shared" si="2"/>
        <v>16.307226413730135</v>
      </c>
    </row>
    <row r="13" spans="1:13">
      <c r="A13" s="311" t="s">
        <v>39</v>
      </c>
      <c r="B13" s="880">
        <v>366680</v>
      </c>
      <c r="C13" s="881">
        <v>186418</v>
      </c>
      <c r="D13" s="881">
        <v>10</v>
      </c>
      <c r="E13" s="263">
        <f t="shared" si="3"/>
        <v>553108</v>
      </c>
      <c r="F13" s="880">
        <v>32847</v>
      </c>
      <c r="G13" s="881">
        <v>12961</v>
      </c>
      <c r="H13" s="881">
        <v>1</v>
      </c>
      <c r="I13" s="903">
        <f t="shared" si="0"/>
        <v>45809</v>
      </c>
      <c r="J13" s="264">
        <f t="shared" si="1"/>
        <v>8.9579469837460461</v>
      </c>
      <c r="K13" s="265">
        <f t="shared" si="1"/>
        <v>6.9526547865549464</v>
      </c>
      <c r="L13" s="331">
        <f>H13/D13*100</f>
        <v>10</v>
      </c>
      <c r="M13" s="266">
        <f t="shared" si="2"/>
        <v>8.2821076534781621</v>
      </c>
    </row>
    <row r="14" spans="1:13">
      <c r="A14" s="311" t="s">
        <v>41</v>
      </c>
      <c r="B14" s="880">
        <v>20156</v>
      </c>
      <c r="C14" s="881">
        <v>5726</v>
      </c>
      <c r="D14" s="881">
        <v>1</v>
      </c>
      <c r="E14" s="263">
        <f t="shared" si="3"/>
        <v>25883</v>
      </c>
      <c r="F14" s="880">
        <v>3868</v>
      </c>
      <c r="G14" s="881">
        <v>996</v>
      </c>
      <c r="H14" s="881">
        <v>0</v>
      </c>
      <c r="I14" s="903">
        <f t="shared" si="0"/>
        <v>4864</v>
      </c>
      <c r="J14" s="264">
        <f t="shared" si="1"/>
        <v>19.190315538797382</v>
      </c>
      <c r="K14" s="265">
        <f t="shared" si="1"/>
        <v>17.394341599720573</v>
      </c>
      <c r="L14" s="330">
        <v>0</v>
      </c>
      <c r="M14" s="266">
        <f t="shared" si="2"/>
        <v>18.792257466290614</v>
      </c>
    </row>
    <row r="15" spans="1:13">
      <c r="A15" s="311" t="s">
        <v>42</v>
      </c>
      <c r="B15" s="880">
        <v>111604</v>
      </c>
      <c r="C15" s="881">
        <v>53422</v>
      </c>
      <c r="D15" s="881">
        <v>5</v>
      </c>
      <c r="E15" s="263">
        <f t="shared" si="3"/>
        <v>165031</v>
      </c>
      <c r="F15" s="880">
        <v>14900</v>
      </c>
      <c r="G15" s="881">
        <v>5539</v>
      </c>
      <c r="H15" s="881">
        <v>0</v>
      </c>
      <c r="I15" s="903">
        <f t="shared" si="0"/>
        <v>20439</v>
      </c>
      <c r="J15" s="264">
        <f t="shared" si="1"/>
        <v>13.350775957850974</v>
      </c>
      <c r="K15" s="265">
        <f t="shared" si="1"/>
        <v>10.368387555688667</v>
      </c>
      <c r="L15" s="330">
        <v>0</v>
      </c>
      <c r="M15" s="266">
        <f t="shared" si="2"/>
        <v>12.384945858656858</v>
      </c>
    </row>
    <row r="16" spans="1:13">
      <c r="A16" s="311" t="s">
        <v>43</v>
      </c>
      <c r="B16" s="880">
        <v>134793</v>
      </c>
      <c r="C16" s="881">
        <v>61227</v>
      </c>
      <c r="D16" s="881">
        <v>8</v>
      </c>
      <c r="E16" s="263">
        <f t="shared" si="3"/>
        <v>196028</v>
      </c>
      <c r="F16" s="880">
        <v>22016</v>
      </c>
      <c r="G16" s="881">
        <v>6856</v>
      </c>
      <c r="H16" s="881">
        <v>0</v>
      </c>
      <c r="I16" s="903">
        <f t="shared" si="0"/>
        <v>28872</v>
      </c>
      <c r="J16" s="264">
        <f t="shared" si="1"/>
        <v>16.333192376458719</v>
      </c>
      <c r="K16" s="265">
        <f t="shared" si="1"/>
        <v>11.197674228689957</v>
      </c>
      <c r="L16" s="330">
        <v>0</v>
      </c>
      <c r="M16" s="266">
        <f t="shared" si="2"/>
        <v>14.728508172301916</v>
      </c>
    </row>
    <row r="17" spans="1:13">
      <c r="A17" s="311" t="s">
        <v>47</v>
      </c>
      <c r="B17" s="880">
        <v>36888</v>
      </c>
      <c r="C17" s="881">
        <v>13494</v>
      </c>
      <c r="D17" s="881">
        <v>1</v>
      </c>
      <c r="E17" s="263">
        <f t="shared" si="3"/>
        <v>50383</v>
      </c>
      <c r="F17" s="880">
        <v>10089</v>
      </c>
      <c r="G17" s="881">
        <v>1635</v>
      </c>
      <c r="H17" s="881">
        <v>0</v>
      </c>
      <c r="I17" s="903">
        <f t="shared" si="0"/>
        <v>11724</v>
      </c>
      <c r="J17" s="264">
        <f t="shared" si="1"/>
        <v>27.350357839947954</v>
      </c>
      <c r="K17" s="265">
        <f t="shared" si="1"/>
        <v>12.116496220542464</v>
      </c>
      <c r="L17" s="330">
        <v>0</v>
      </c>
      <c r="M17" s="266">
        <f t="shared" si="2"/>
        <v>23.269753686759422</v>
      </c>
    </row>
    <row r="18" spans="1:13">
      <c r="A18" s="311" t="s">
        <v>48</v>
      </c>
      <c r="B18" s="880">
        <v>15043</v>
      </c>
      <c r="C18" s="881">
        <v>5231</v>
      </c>
      <c r="D18" s="881">
        <v>0</v>
      </c>
      <c r="E18" s="263">
        <f t="shared" si="3"/>
        <v>20274</v>
      </c>
      <c r="F18" s="880">
        <v>3619</v>
      </c>
      <c r="G18" s="881">
        <v>615</v>
      </c>
      <c r="H18" s="881">
        <v>0</v>
      </c>
      <c r="I18" s="903">
        <f t="shared" si="0"/>
        <v>4234</v>
      </c>
      <c r="J18" s="264">
        <f t="shared" si="1"/>
        <v>24.057701256398325</v>
      </c>
      <c r="K18" s="265">
        <f t="shared" si="1"/>
        <v>11.756834257312178</v>
      </c>
      <c r="L18" s="330">
        <v>0</v>
      </c>
      <c r="M18" s="266">
        <f t="shared" si="2"/>
        <v>20.883890697445004</v>
      </c>
    </row>
    <row r="19" spans="1:13">
      <c r="A19" s="311" t="s">
        <v>49</v>
      </c>
      <c r="B19" s="880">
        <v>17494</v>
      </c>
      <c r="C19" s="881">
        <v>4440</v>
      </c>
      <c r="D19" s="881">
        <v>0</v>
      </c>
      <c r="E19" s="263">
        <f t="shared" si="3"/>
        <v>21934</v>
      </c>
      <c r="F19" s="880">
        <v>4229</v>
      </c>
      <c r="G19" s="881">
        <v>469</v>
      </c>
      <c r="H19" s="881">
        <v>0</v>
      </c>
      <c r="I19" s="903">
        <f t="shared" si="0"/>
        <v>4698</v>
      </c>
      <c r="J19" s="264">
        <f t="shared" si="1"/>
        <v>24.174002515148054</v>
      </c>
      <c r="K19" s="265">
        <f t="shared" si="1"/>
        <v>10.563063063063064</v>
      </c>
      <c r="L19" s="330">
        <v>0</v>
      </c>
      <c r="M19" s="266">
        <f t="shared" si="2"/>
        <v>21.418801860125832</v>
      </c>
    </row>
    <row r="20" spans="1:13">
      <c r="A20" s="311" t="s">
        <v>50</v>
      </c>
      <c r="B20" s="880">
        <v>41957</v>
      </c>
      <c r="C20" s="881">
        <v>20703</v>
      </c>
      <c r="D20" s="881">
        <v>2</v>
      </c>
      <c r="E20" s="263">
        <f t="shared" si="3"/>
        <v>62662</v>
      </c>
      <c r="F20" s="880">
        <v>7806</v>
      </c>
      <c r="G20" s="881">
        <v>3159</v>
      </c>
      <c r="H20" s="881">
        <v>0</v>
      </c>
      <c r="I20" s="903">
        <f t="shared" si="0"/>
        <v>10965</v>
      </c>
      <c r="J20" s="264">
        <f t="shared" si="1"/>
        <v>18.604762018256789</v>
      </c>
      <c r="K20" s="265">
        <f t="shared" si="1"/>
        <v>15.258658165483263</v>
      </c>
      <c r="L20" s="330">
        <v>0</v>
      </c>
      <c r="M20" s="266">
        <f t="shared" si="2"/>
        <v>17.498643516006513</v>
      </c>
    </row>
    <row r="21" spans="1:13">
      <c r="A21" s="311" t="s">
        <v>51</v>
      </c>
      <c r="B21" s="880">
        <v>24373</v>
      </c>
      <c r="C21" s="881">
        <v>9397</v>
      </c>
      <c r="D21" s="881">
        <v>3</v>
      </c>
      <c r="E21" s="263">
        <f t="shared" si="3"/>
        <v>33773</v>
      </c>
      <c r="F21" s="880">
        <v>3844</v>
      </c>
      <c r="G21" s="881">
        <v>1447</v>
      </c>
      <c r="H21" s="881">
        <v>0</v>
      </c>
      <c r="I21" s="903">
        <f t="shared" si="0"/>
        <v>5291</v>
      </c>
      <c r="J21" s="264">
        <f t="shared" si="1"/>
        <v>15.771550486193739</v>
      </c>
      <c r="K21" s="265">
        <f t="shared" si="1"/>
        <v>15.398531446206237</v>
      </c>
      <c r="L21" s="330">
        <v>0</v>
      </c>
      <c r="M21" s="266">
        <f t="shared" si="2"/>
        <v>15.666360702336185</v>
      </c>
    </row>
    <row r="22" spans="1:13">
      <c r="A22" s="311" t="s">
        <v>52</v>
      </c>
      <c r="B22" s="880">
        <v>513697</v>
      </c>
      <c r="C22" s="881">
        <v>245547</v>
      </c>
      <c r="D22" s="881">
        <v>3</v>
      </c>
      <c r="E22" s="263">
        <f t="shared" si="3"/>
        <v>759247</v>
      </c>
      <c r="F22" s="880">
        <v>98085</v>
      </c>
      <c r="G22" s="881">
        <v>23896</v>
      </c>
      <c r="H22" s="881">
        <v>0</v>
      </c>
      <c r="I22" s="903">
        <f t="shared" si="0"/>
        <v>121981</v>
      </c>
      <c r="J22" s="264">
        <f t="shared" si="1"/>
        <v>19.093940591438145</v>
      </c>
      <c r="K22" s="265">
        <f t="shared" si="1"/>
        <v>9.7317417846685164</v>
      </c>
      <c r="L22" s="330">
        <v>0</v>
      </c>
      <c r="M22" s="266">
        <f t="shared" si="2"/>
        <v>16.066049651826088</v>
      </c>
    </row>
    <row r="23" spans="1:13">
      <c r="A23" s="311" t="s">
        <v>53</v>
      </c>
      <c r="B23" s="880">
        <v>65675</v>
      </c>
      <c r="C23" s="881">
        <v>27280</v>
      </c>
      <c r="D23" s="881">
        <v>0</v>
      </c>
      <c r="E23" s="263">
        <f t="shared" si="3"/>
        <v>92955</v>
      </c>
      <c r="F23" s="880">
        <v>12868</v>
      </c>
      <c r="G23" s="881">
        <v>3300</v>
      </c>
      <c r="H23" s="881">
        <v>0</v>
      </c>
      <c r="I23" s="903">
        <f t="shared" si="0"/>
        <v>16168</v>
      </c>
      <c r="J23" s="264">
        <f t="shared" si="1"/>
        <v>19.593452607537117</v>
      </c>
      <c r="K23" s="265">
        <f t="shared" si="1"/>
        <v>12.096774193548388</v>
      </c>
      <c r="L23" s="330">
        <v>0</v>
      </c>
      <c r="M23" s="266">
        <f t="shared" si="2"/>
        <v>17.393362379646067</v>
      </c>
    </row>
    <row r="24" spans="1:13">
      <c r="A24" s="311" t="s">
        <v>54</v>
      </c>
      <c r="B24" s="880">
        <v>20438</v>
      </c>
      <c r="C24" s="881">
        <v>7694</v>
      </c>
      <c r="D24" s="881">
        <v>0</v>
      </c>
      <c r="E24" s="263">
        <f t="shared" si="3"/>
        <v>28132</v>
      </c>
      <c r="F24" s="880">
        <v>5579</v>
      </c>
      <c r="G24" s="881">
        <v>1017</v>
      </c>
      <c r="H24" s="881">
        <v>0</v>
      </c>
      <c r="I24" s="903">
        <f t="shared" si="0"/>
        <v>6596</v>
      </c>
      <c r="J24" s="264">
        <f t="shared" si="1"/>
        <v>27.297191506018205</v>
      </c>
      <c r="K24" s="265">
        <f t="shared" si="1"/>
        <v>13.218092019755654</v>
      </c>
      <c r="L24" s="330">
        <v>0</v>
      </c>
      <c r="M24" s="266">
        <f t="shared" si="2"/>
        <v>23.446608844021043</v>
      </c>
    </row>
    <row r="25" spans="1:13">
      <c r="A25" s="311" t="s">
        <v>55</v>
      </c>
      <c r="B25" s="880">
        <v>41455</v>
      </c>
      <c r="C25" s="881">
        <v>16424</v>
      </c>
      <c r="D25" s="881">
        <v>0</v>
      </c>
      <c r="E25" s="263">
        <f t="shared" si="3"/>
        <v>57879</v>
      </c>
      <c r="F25" s="880">
        <v>6770</v>
      </c>
      <c r="G25" s="881">
        <v>1611</v>
      </c>
      <c r="H25" s="881">
        <v>0</v>
      </c>
      <c r="I25" s="903">
        <f t="shared" si="0"/>
        <v>8381</v>
      </c>
      <c r="J25" s="264">
        <f t="shared" si="1"/>
        <v>16.330961283319262</v>
      </c>
      <c r="K25" s="265">
        <f t="shared" si="1"/>
        <v>9.8088163662932306</v>
      </c>
      <c r="L25" s="330">
        <v>0</v>
      </c>
      <c r="M25" s="266">
        <f t="shared" si="2"/>
        <v>14.480208711276973</v>
      </c>
    </row>
    <row r="26" spans="1:13">
      <c r="A26" s="311" t="s">
        <v>56</v>
      </c>
      <c r="B26" s="880">
        <v>130870</v>
      </c>
      <c r="C26" s="881">
        <v>73405</v>
      </c>
      <c r="D26" s="881">
        <v>1</v>
      </c>
      <c r="E26" s="263">
        <f t="shared" si="3"/>
        <v>204276</v>
      </c>
      <c r="F26" s="880">
        <v>11962</v>
      </c>
      <c r="G26" s="881">
        <v>4686</v>
      </c>
      <c r="H26" s="881">
        <v>0</v>
      </c>
      <c r="I26" s="903">
        <f t="shared" si="0"/>
        <v>16648</v>
      </c>
      <c r="J26" s="264">
        <f t="shared" si="1"/>
        <v>9.1403683044242374</v>
      </c>
      <c r="K26" s="265">
        <f t="shared" si="1"/>
        <v>6.3837613241604796</v>
      </c>
      <c r="L26" s="330">
        <v>0</v>
      </c>
      <c r="M26" s="266">
        <f t="shared" si="2"/>
        <v>8.149758170318588</v>
      </c>
    </row>
    <row r="27" spans="1:13">
      <c r="A27" s="311" t="s">
        <v>57</v>
      </c>
      <c r="B27" s="880">
        <v>113181</v>
      </c>
      <c r="C27" s="881">
        <v>34999</v>
      </c>
      <c r="D27" s="881">
        <v>1</v>
      </c>
      <c r="E27" s="263">
        <f t="shared" si="3"/>
        <v>148181</v>
      </c>
      <c r="F27" s="880">
        <v>18361</v>
      </c>
      <c r="G27" s="881">
        <v>3678</v>
      </c>
      <c r="H27" s="881">
        <v>0</v>
      </c>
      <c r="I27" s="903">
        <f t="shared" si="0"/>
        <v>22039</v>
      </c>
      <c r="J27" s="264">
        <f t="shared" si="1"/>
        <v>16.222687553564644</v>
      </c>
      <c r="K27" s="265">
        <f t="shared" si="1"/>
        <v>10.508871682048058</v>
      </c>
      <c r="L27" s="330">
        <v>0</v>
      </c>
      <c r="M27" s="266">
        <f t="shared" si="2"/>
        <v>14.873026906283531</v>
      </c>
    </row>
    <row r="28" spans="1:13">
      <c r="A28" s="311" t="s">
        <v>59</v>
      </c>
      <c r="B28" s="880">
        <v>39020</v>
      </c>
      <c r="C28" s="881">
        <v>23351</v>
      </c>
      <c r="D28" s="881">
        <v>1</v>
      </c>
      <c r="E28" s="263">
        <f t="shared" si="3"/>
        <v>62372</v>
      </c>
      <c r="F28" s="880">
        <v>6813</v>
      </c>
      <c r="G28" s="881">
        <v>3039</v>
      </c>
      <c r="H28" s="881">
        <v>0</v>
      </c>
      <c r="I28" s="903">
        <f t="shared" si="0"/>
        <v>9852</v>
      </c>
      <c r="J28" s="264">
        <f t="shared" si="1"/>
        <v>17.460276781137878</v>
      </c>
      <c r="K28" s="265">
        <f t="shared" si="1"/>
        <v>13.01443193011006</v>
      </c>
      <c r="L28" s="330">
        <v>0</v>
      </c>
      <c r="M28" s="266">
        <f t="shared" si="2"/>
        <v>15.795549284935548</v>
      </c>
    </row>
    <row r="29" spans="1:13">
      <c r="A29" s="311" t="s">
        <v>60</v>
      </c>
      <c r="B29" s="880">
        <v>51443</v>
      </c>
      <c r="C29" s="881">
        <v>15525</v>
      </c>
      <c r="D29" s="881">
        <v>0</v>
      </c>
      <c r="E29" s="263">
        <f t="shared" si="3"/>
        <v>66968</v>
      </c>
      <c r="F29" s="880">
        <v>11263</v>
      </c>
      <c r="G29" s="881">
        <v>2111</v>
      </c>
      <c r="H29" s="881">
        <v>0</v>
      </c>
      <c r="I29" s="903">
        <f t="shared" si="0"/>
        <v>13374</v>
      </c>
      <c r="J29" s="264">
        <f t="shared" si="1"/>
        <v>21.894135256497481</v>
      </c>
      <c r="K29" s="265">
        <f t="shared" si="1"/>
        <v>13.597423510466989</v>
      </c>
      <c r="L29" s="332">
        <v>0</v>
      </c>
      <c r="M29" s="266">
        <f t="shared" si="2"/>
        <v>19.970732290048979</v>
      </c>
    </row>
    <row r="30" spans="1:13">
      <c r="A30" s="311" t="s">
        <v>61</v>
      </c>
      <c r="B30" s="880">
        <v>19816</v>
      </c>
      <c r="C30" s="881">
        <v>6822</v>
      </c>
      <c r="D30" s="881">
        <v>0</v>
      </c>
      <c r="E30" s="263">
        <f t="shared" si="3"/>
        <v>26638</v>
      </c>
      <c r="F30" s="880">
        <v>5252</v>
      </c>
      <c r="G30" s="881">
        <v>962</v>
      </c>
      <c r="H30" s="881">
        <v>0</v>
      </c>
      <c r="I30" s="903">
        <f t="shared" si="0"/>
        <v>6214</v>
      </c>
      <c r="J30" s="264">
        <f t="shared" si="1"/>
        <v>26.503835284618489</v>
      </c>
      <c r="K30" s="265">
        <f t="shared" si="1"/>
        <v>14.101436528877162</v>
      </c>
      <c r="L30" s="330">
        <v>0</v>
      </c>
      <c r="M30" s="266">
        <f t="shared" si="2"/>
        <v>23.327577145431338</v>
      </c>
    </row>
    <row r="31" spans="1:13">
      <c r="A31" s="311" t="s">
        <v>100</v>
      </c>
      <c r="B31" s="880">
        <v>58589</v>
      </c>
      <c r="C31" s="881">
        <v>15884</v>
      </c>
      <c r="D31" s="881">
        <v>1</v>
      </c>
      <c r="E31" s="263">
        <f t="shared" si="3"/>
        <v>74474</v>
      </c>
      <c r="F31" s="880">
        <v>16485</v>
      </c>
      <c r="G31" s="881">
        <v>2499</v>
      </c>
      <c r="H31" s="881">
        <v>0</v>
      </c>
      <c r="I31" s="903">
        <f t="shared" si="0"/>
        <v>18984</v>
      </c>
      <c r="J31" s="264">
        <f t="shared" si="1"/>
        <v>28.136680946935432</v>
      </c>
      <c r="K31" s="265">
        <f t="shared" si="1"/>
        <v>15.732812893477712</v>
      </c>
      <c r="L31" s="330">
        <v>0</v>
      </c>
      <c r="M31" s="266">
        <f t="shared" si="2"/>
        <v>25.490775304132985</v>
      </c>
    </row>
    <row r="32" spans="1:13">
      <c r="A32" s="311" t="s">
        <v>101</v>
      </c>
      <c r="B32" s="880">
        <v>127872</v>
      </c>
      <c r="C32" s="881">
        <v>56001</v>
      </c>
      <c r="D32" s="881">
        <v>2</v>
      </c>
      <c r="E32" s="263">
        <f t="shared" si="3"/>
        <v>183875</v>
      </c>
      <c r="F32" s="880">
        <v>35949</v>
      </c>
      <c r="G32" s="881">
        <v>9430</v>
      </c>
      <c r="H32" s="881">
        <v>0</v>
      </c>
      <c r="I32" s="903">
        <f t="shared" si="0"/>
        <v>45379</v>
      </c>
      <c r="J32" s="264">
        <f t="shared" si="1"/>
        <v>28.11326951951952</v>
      </c>
      <c r="K32" s="265">
        <f t="shared" si="1"/>
        <v>16.838985018124678</v>
      </c>
      <c r="L32" s="330">
        <v>0</v>
      </c>
      <c r="M32" s="266">
        <f t="shared" si="2"/>
        <v>24.679265805574438</v>
      </c>
    </row>
    <row r="33" spans="1:13">
      <c r="A33" s="311" t="s">
        <v>102</v>
      </c>
      <c r="B33" s="880">
        <v>266555</v>
      </c>
      <c r="C33" s="881">
        <v>60572</v>
      </c>
      <c r="D33" s="881">
        <v>2</v>
      </c>
      <c r="E33" s="263">
        <f t="shared" si="3"/>
        <v>327129</v>
      </c>
      <c r="F33" s="880">
        <v>30658</v>
      </c>
      <c r="G33" s="881">
        <v>5160</v>
      </c>
      <c r="H33" s="881">
        <v>0</v>
      </c>
      <c r="I33" s="903">
        <f t="shared" si="0"/>
        <v>35818</v>
      </c>
      <c r="J33" s="264">
        <f t="shared" si="1"/>
        <v>11.501566280880118</v>
      </c>
      <c r="K33" s="265">
        <f t="shared" si="1"/>
        <v>8.5187875586079382</v>
      </c>
      <c r="L33" s="330">
        <v>0</v>
      </c>
      <c r="M33" s="266">
        <f t="shared" si="2"/>
        <v>10.949197411418737</v>
      </c>
    </row>
    <row r="34" spans="1:13">
      <c r="A34" s="311" t="s">
        <v>103</v>
      </c>
      <c r="B34" s="880">
        <v>36046</v>
      </c>
      <c r="C34" s="881">
        <v>18435</v>
      </c>
      <c r="D34" s="881">
        <v>1</v>
      </c>
      <c r="E34" s="263">
        <f t="shared" si="3"/>
        <v>54482</v>
      </c>
      <c r="F34" s="880">
        <v>5132</v>
      </c>
      <c r="G34" s="881">
        <v>2587</v>
      </c>
      <c r="H34" s="881">
        <v>0</v>
      </c>
      <c r="I34" s="903">
        <f t="shared" si="0"/>
        <v>7719</v>
      </c>
      <c r="J34" s="264">
        <f t="shared" si="1"/>
        <v>14.237363369028463</v>
      </c>
      <c r="K34" s="265">
        <f t="shared" si="1"/>
        <v>14.033089232438298</v>
      </c>
      <c r="L34" s="330">
        <v>0</v>
      </c>
      <c r="M34" s="266">
        <f t="shared" si="2"/>
        <v>14.167982085826511</v>
      </c>
    </row>
    <row r="35" spans="1:13">
      <c r="A35" s="311" t="s">
        <v>104</v>
      </c>
      <c r="B35" s="880">
        <v>9655</v>
      </c>
      <c r="C35" s="881">
        <v>3167</v>
      </c>
      <c r="D35" s="881">
        <v>0</v>
      </c>
      <c r="E35" s="263">
        <f t="shared" si="3"/>
        <v>12822</v>
      </c>
      <c r="F35" s="880">
        <v>2925</v>
      </c>
      <c r="G35" s="881">
        <v>748</v>
      </c>
      <c r="H35" s="881">
        <v>0</v>
      </c>
      <c r="I35" s="903">
        <f t="shared" si="0"/>
        <v>3673</v>
      </c>
      <c r="J35" s="264">
        <f t="shared" si="1"/>
        <v>30.295183842568619</v>
      </c>
      <c r="K35" s="265">
        <f t="shared" si="1"/>
        <v>23.618566466687717</v>
      </c>
      <c r="L35" s="330">
        <v>0</v>
      </c>
      <c r="M35" s="266">
        <f t="shared" si="2"/>
        <v>28.646077055061614</v>
      </c>
    </row>
    <row r="36" spans="1:13">
      <c r="A36" s="311" t="s">
        <v>105</v>
      </c>
      <c r="B36" s="880">
        <v>9018</v>
      </c>
      <c r="C36" s="881">
        <v>2124</v>
      </c>
      <c r="D36" s="881">
        <v>0</v>
      </c>
      <c r="E36" s="263">
        <f t="shared" si="3"/>
        <v>11142</v>
      </c>
      <c r="F36" s="880">
        <v>2525</v>
      </c>
      <c r="G36" s="881">
        <v>449</v>
      </c>
      <c r="H36" s="881">
        <v>0</v>
      </c>
      <c r="I36" s="903">
        <f t="shared" si="0"/>
        <v>2974</v>
      </c>
      <c r="J36" s="264">
        <f t="shared" si="1"/>
        <v>27.999556442670215</v>
      </c>
      <c r="K36" s="265">
        <f t="shared" si="1"/>
        <v>21.139359698681734</v>
      </c>
      <c r="L36" s="330">
        <v>0</v>
      </c>
      <c r="M36" s="266">
        <f t="shared" si="2"/>
        <v>26.691796804882429</v>
      </c>
    </row>
    <row r="37" spans="1:13">
      <c r="A37" s="311" t="s">
        <v>106</v>
      </c>
      <c r="B37" s="880">
        <v>134670</v>
      </c>
      <c r="C37" s="881">
        <v>42804</v>
      </c>
      <c r="D37" s="881">
        <v>4</v>
      </c>
      <c r="E37" s="263">
        <f t="shared" si="3"/>
        <v>177478</v>
      </c>
      <c r="F37" s="880">
        <v>21963</v>
      </c>
      <c r="G37" s="881">
        <v>4047</v>
      </c>
      <c r="H37" s="881">
        <v>0</v>
      </c>
      <c r="I37" s="903">
        <f t="shared" si="0"/>
        <v>26010</v>
      </c>
      <c r="J37" s="264">
        <f t="shared" si="1"/>
        <v>16.30875473379372</v>
      </c>
      <c r="K37" s="265">
        <f t="shared" si="1"/>
        <v>9.4547238575834047</v>
      </c>
      <c r="L37" s="330">
        <v>0</v>
      </c>
      <c r="M37" s="266">
        <f t="shared" si="2"/>
        <v>14.655337562965551</v>
      </c>
    </row>
    <row r="38" spans="1:13">
      <c r="A38" s="311" t="s">
        <v>108</v>
      </c>
      <c r="B38" s="880">
        <v>42058</v>
      </c>
      <c r="C38" s="881">
        <v>18118</v>
      </c>
      <c r="D38" s="881">
        <v>0</v>
      </c>
      <c r="E38" s="263">
        <f t="shared" si="3"/>
        <v>60176</v>
      </c>
      <c r="F38" s="880">
        <v>7130</v>
      </c>
      <c r="G38" s="881">
        <v>2812</v>
      </c>
      <c r="H38" s="881">
        <v>0</v>
      </c>
      <c r="I38" s="903">
        <f t="shared" si="0"/>
        <v>9942</v>
      </c>
      <c r="J38" s="264">
        <f t="shared" si="1"/>
        <v>16.952779494983119</v>
      </c>
      <c r="K38" s="265">
        <f t="shared" si="1"/>
        <v>15.520476873827132</v>
      </c>
      <c r="L38" s="330">
        <v>0</v>
      </c>
      <c r="M38" s="266">
        <f t="shared" si="2"/>
        <v>16.521536825312417</v>
      </c>
    </row>
    <row r="39" spans="1:13">
      <c r="A39" s="311" t="s">
        <v>127</v>
      </c>
      <c r="B39" s="880">
        <v>212396</v>
      </c>
      <c r="C39" s="881">
        <v>76321</v>
      </c>
      <c r="D39" s="881">
        <v>0</v>
      </c>
      <c r="E39" s="263">
        <f t="shared" si="3"/>
        <v>288717</v>
      </c>
      <c r="F39" s="880">
        <v>26200</v>
      </c>
      <c r="G39" s="881">
        <v>6832</v>
      </c>
      <c r="H39" s="881">
        <v>0</v>
      </c>
      <c r="I39" s="903">
        <f t="shared" si="0"/>
        <v>33032</v>
      </c>
      <c r="J39" s="264">
        <f t="shared" si="1"/>
        <v>12.335448878509952</v>
      </c>
      <c r="K39" s="265">
        <f t="shared" si="1"/>
        <v>8.951664679446024</v>
      </c>
      <c r="L39" s="330">
        <v>0</v>
      </c>
      <c r="M39" s="266">
        <f t="shared" si="2"/>
        <v>11.440961218078604</v>
      </c>
    </row>
    <row r="40" spans="1:13" ht="13.5" thickBot="1">
      <c r="A40" s="313" t="s">
        <v>109</v>
      </c>
      <c r="B40" s="885">
        <v>2930062</v>
      </c>
      <c r="C40" s="886">
        <v>1522108</v>
      </c>
      <c r="D40" s="886">
        <v>14288</v>
      </c>
      <c r="E40" s="267">
        <f t="shared" si="3"/>
        <v>4466458</v>
      </c>
      <c r="F40" s="885">
        <v>287485</v>
      </c>
      <c r="G40" s="886">
        <v>114117</v>
      </c>
      <c r="H40" s="886">
        <v>7577</v>
      </c>
      <c r="I40" s="904">
        <f t="shared" si="0"/>
        <v>409179</v>
      </c>
      <c r="J40" s="268">
        <f t="shared" si="1"/>
        <v>9.8115671272485017</v>
      </c>
      <c r="K40" s="269">
        <f t="shared" si="1"/>
        <v>7.4972997973862556</v>
      </c>
      <c r="L40" s="333">
        <f>H40/D40*100</f>
        <v>53.030515117581189</v>
      </c>
      <c r="M40" s="270">
        <f t="shared" si="2"/>
        <v>9.1611518567956978</v>
      </c>
    </row>
    <row r="42" spans="1:13" s="704" customFormat="1" ht="33.75" customHeight="1">
      <c r="A42" s="698" t="s">
        <v>634</v>
      </c>
      <c r="B42" s="699"/>
      <c r="C42" s="702"/>
      <c r="D42" s="702"/>
      <c r="E42" s="703"/>
      <c r="F42" s="703"/>
      <c r="G42" s="703"/>
      <c r="H42" s="703"/>
      <c r="I42" s="703"/>
      <c r="J42" s="1031" t="s">
        <v>63</v>
      </c>
      <c r="K42" s="1031"/>
      <c r="L42" s="1031"/>
      <c r="M42" s="1031"/>
    </row>
    <row r="43" spans="1:13" ht="6.75" customHeight="1"/>
    <row r="44" spans="1:13" ht="35.25" customHeight="1">
      <c r="A44" s="1169" t="s">
        <v>1049</v>
      </c>
      <c r="B44" s="1169"/>
      <c r="C44" s="1169"/>
      <c r="D44" s="1169"/>
      <c r="E44" s="1169"/>
      <c r="F44" s="1169"/>
      <c r="G44" s="1169"/>
      <c r="H44" s="1169"/>
      <c r="I44" s="1169"/>
      <c r="J44" s="1169"/>
      <c r="K44" s="1169"/>
      <c r="L44" s="1169"/>
      <c r="M44" s="1169"/>
    </row>
    <row r="45" spans="1:13" ht="15" customHeight="1" thickBot="1"/>
    <row r="46" spans="1:13" ht="37.5" customHeight="1" thickBot="1">
      <c r="A46" s="1170" t="s">
        <v>173</v>
      </c>
      <c r="B46" s="1172" t="s">
        <v>633</v>
      </c>
      <c r="C46" s="1173"/>
      <c r="D46" s="1173"/>
      <c r="E46" s="1174"/>
      <c r="F46" s="1172" t="s">
        <v>445</v>
      </c>
      <c r="G46" s="1173"/>
      <c r="H46" s="1173"/>
      <c r="I46" s="1174"/>
      <c r="J46" s="1173" t="s">
        <v>446</v>
      </c>
      <c r="K46" s="1173"/>
      <c r="L46" s="1173"/>
      <c r="M46" s="1174"/>
    </row>
    <row r="47" spans="1:13" ht="39" thickBot="1">
      <c r="A47" s="1171"/>
      <c r="B47" s="566" t="s">
        <v>370</v>
      </c>
      <c r="C47" s="567" t="s">
        <v>371</v>
      </c>
      <c r="D47" s="568" t="s">
        <v>409</v>
      </c>
      <c r="E47" s="569" t="s">
        <v>372</v>
      </c>
      <c r="F47" s="682" t="s">
        <v>370</v>
      </c>
      <c r="G47" s="683" t="s">
        <v>371</v>
      </c>
      <c r="H47" s="683" t="s">
        <v>409</v>
      </c>
      <c r="I47" s="684" t="s">
        <v>372</v>
      </c>
      <c r="J47" s="566" t="s">
        <v>370</v>
      </c>
      <c r="K47" s="567" t="s">
        <v>371</v>
      </c>
      <c r="L47" s="567" t="s">
        <v>409</v>
      </c>
      <c r="M47" s="569" t="s">
        <v>372</v>
      </c>
    </row>
    <row r="48" spans="1:13">
      <c r="A48" s="312" t="s">
        <v>110</v>
      </c>
      <c r="B48" s="875">
        <v>653951</v>
      </c>
      <c r="C48" s="876">
        <v>332681</v>
      </c>
      <c r="D48" s="876">
        <v>5</v>
      </c>
      <c r="E48" s="259">
        <f t="shared" ref="E48:E81" si="4">B48+C48+D48</f>
        <v>986637</v>
      </c>
      <c r="F48" s="875">
        <v>98866</v>
      </c>
      <c r="G48" s="876">
        <v>28590</v>
      </c>
      <c r="H48" s="876">
        <v>0</v>
      </c>
      <c r="I48" s="878">
        <f t="shared" ref="I48:I81" si="5">F48+G48+H48</f>
        <v>127456</v>
      </c>
      <c r="J48" s="260">
        <f t="shared" ref="J48:K63" si="6">F48/B48*100</f>
        <v>15.118258095790052</v>
      </c>
      <c r="K48" s="261">
        <f t="shared" si="6"/>
        <v>8.593818102025665</v>
      </c>
      <c r="L48" s="335">
        <v>0</v>
      </c>
      <c r="M48" s="262">
        <f t="shared" ref="M48:M81" si="7">I48/E48*100</f>
        <v>12.918226257478688</v>
      </c>
    </row>
    <row r="49" spans="1:13">
      <c r="A49" s="311" t="s">
        <v>114</v>
      </c>
      <c r="B49" s="880">
        <v>13260</v>
      </c>
      <c r="C49" s="881">
        <v>5052</v>
      </c>
      <c r="D49" s="881">
        <v>0</v>
      </c>
      <c r="E49" s="263">
        <f t="shared" si="4"/>
        <v>18312</v>
      </c>
      <c r="F49" s="880">
        <v>4263</v>
      </c>
      <c r="G49" s="881">
        <v>1171</v>
      </c>
      <c r="H49" s="881">
        <v>0</v>
      </c>
      <c r="I49" s="334">
        <f t="shared" si="5"/>
        <v>5434</v>
      </c>
      <c r="J49" s="264">
        <f t="shared" si="6"/>
        <v>32.149321266968329</v>
      </c>
      <c r="K49" s="265">
        <f t="shared" si="6"/>
        <v>23.178939034045921</v>
      </c>
      <c r="L49" s="336">
        <v>0</v>
      </c>
      <c r="M49" s="266">
        <f t="shared" si="7"/>
        <v>29.674530362603758</v>
      </c>
    </row>
    <row r="50" spans="1:13">
      <c r="A50" s="311" t="s">
        <v>115</v>
      </c>
      <c r="B50" s="880">
        <v>33743</v>
      </c>
      <c r="C50" s="881">
        <v>14389</v>
      </c>
      <c r="D50" s="881">
        <v>0</v>
      </c>
      <c r="E50" s="263">
        <f t="shared" si="4"/>
        <v>48132</v>
      </c>
      <c r="F50" s="880">
        <v>6243</v>
      </c>
      <c r="G50" s="881">
        <v>1616</v>
      </c>
      <c r="H50" s="881">
        <v>0</v>
      </c>
      <c r="I50" s="334">
        <f t="shared" si="5"/>
        <v>7859</v>
      </c>
      <c r="J50" s="264">
        <f t="shared" si="6"/>
        <v>18.501615149808849</v>
      </c>
      <c r="K50" s="265">
        <f t="shared" si="6"/>
        <v>11.230801306553618</v>
      </c>
      <c r="L50" s="336">
        <v>0</v>
      </c>
      <c r="M50" s="266">
        <f t="shared" si="7"/>
        <v>16.328014626443945</v>
      </c>
    </row>
    <row r="51" spans="1:13">
      <c r="A51" s="311" t="s">
        <v>116</v>
      </c>
      <c r="B51" s="880">
        <v>182952</v>
      </c>
      <c r="C51" s="881">
        <v>54613</v>
      </c>
      <c r="D51" s="881">
        <v>2</v>
      </c>
      <c r="E51" s="263">
        <f t="shared" si="4"/>
        <v>237567</v>
      </c>
      <c r="F51" s="880">
        <v>41743</v>
      </c>
      <c r="G51" s="881">
        <v>4980</v>
      </c>
      <c r="H51" s="881">
        <v>0</v>
      </c>
      <c r="I51" s="334">
        <f t="shared" si="5"/>
        <v>46723</v>
      </c>
      <c r="J51" s="264">
        <f t="shared" si="6"/>
        <v>22.816367134548955</v>
      </c>
      <c r="K51" s="265">
        <f t="shared" si="6"/>
        <v>9.1187079999267571</v>
      </c>
      <c r="L51" s="336">
        <v>0</v>
      </c>
      <c r="M51" s="266">
        <f t="shared" si="7"/>
        <v>19.667293858153702</v>
      </c>
    </row>
    <row r="52" spans="1:13">
      <c r="A52" s="311" t="s">
        <v>118</v>
      </c>
      <c r="B52" s="880">
        <v>47627</v>
      </c>
      <c r="C52" s="881">
        <v>24610</v>
      </c>
      <c r="D52" s="881">
        <v>0</v>
      </c>
      <c r="E52" s="263">
        <f t="shared" si="4"/>
        <v>72237</v>
      </c>
      <c r="F52" s="880">
        <v>10825</v>
      </c>
      <c r="G52" s="881">
        <v>2566</v>
      </c>
      <c r="H52" s="881">
        <v>0</v>
      </c>
      <c r="I52" s="334">
        <f t="shared" si="5"/>
        <v>13391</v>
      </c>
      <c r="J52" s="264">
        <f t="shared" si="6"/>
        <v>22.728704306380834</v>
      </c>
      <c r="K52" s="265">
        <f t="shared" si="6"/>
        <v>10.426655830963023</v>
      </c>
      <c r="L52" s="336">
        <v>0</v>
      </c>
      <c r="M52" s="266">
        <f t="shared" si="7"/>
        <v>18.53759153896203</v>
      </c>
    </row>
    <row r="53" spans="1:13">
      <c r="A53" s="311" t="s">
        <v>119</v>
      </c>
      <c r="B53" s="880">
        <v>19295</v>
      </c>
      <c r="C53" s="881">
        <v>5420</v>
      </c>
      <c r="D53" s="881">
        <v>1</v>
      </c>
      <c r="E53" s="263">
        <f t="shared" si="4"/>
        <v>24716</v>
      </c>
      <c r="F53" s="880">
        <v>6340</v>
      </c>
      <c r="G53" s="881">
        <v>1124</v>
      </c>
      <c r="H53" s="881">
        <v>0</v>
      </c>
      <c r="I53" s="334">
        <f t="shared" si="5"/>
        <v>7464</v>
      </c>
      <c r="J53" s="264">
        <f t="shared" si="6"/>
        <v>32.858253433532006</v>
      </c>
      <c r="K53" s="265">
        <f t="shared" si="6"/>
        <v>20.7380073800738</v>
      </c>
      <c r="L53" s="336">
        <v>0</v>
      </c>
      <c r="M53" s="266">
        <f t="shared" si="7"/>
        <v>30.199061336785888</v>
      </c>
    </row>
    <row r="54" spans="1:13">
      <c r="A54" s="311" t="s">
        <v>121</v>
      </c>
      <c r="B54" s="880">
        <v>426233</v>
      </c>
      <c r="C54" s="881">
        <v>152396</v>
      </c>
      <c r="D54" s="881">
        <v>4</v>
      </c>
      <c r="E54" s="263">
        <f t="shared" si="4"/>
        <v>578633</v>
      </c>
      <c r="F54" s="880">
        <v>91085</v>
      </c>
      <c r="G54" s="881">
        <v>17027</v>
      </c>
      <c r="H54" s="881">
        <v>1</v>
      </c>
      <c r="I54" s="334">
        <f t="shared" si="5"/>
        <v>108113</v>
      </c>
      <c r="J54" s="264">
        <f t="shared" si="6"/>
        <v>21.369767239983766</v>
      </c>
      <c r="K54" s="265">
        <f t="shared" si="6"/>
        <v>11.172865429538833</v>
      </c>
      <c r="L54" s="336">
        <v>0</v>
      </c>
      <c r="M54" s="266">
        <f t="shared" si="7"/>
        <v>18.684209161938568</v>
      </c>
    </row>
    <row r="55" spans="1:13">
      <c r="A55" s="311" t="s">
        <v>122</v>
      </c>
      <c r="B55" s="880">
        <v>251527</v>
      </c>
      <c r="C55" s="881">
        <v>70400</v>
      </c>
      <c r="D55" s="881">
        <v>2</v>
      </c>
      <c r="E55" s="263">
        <f t="shared" si="4"/>
        <v>321929</v>
      </c>
      <c r="F55" s="880">
        <v>33394</v>
      </c>
      <c r="G55" s="881">
        <v>7210</v>
      </c>
      <c r="H55" s="881">
        <v>0</v>
      </c>
      <c r="I55" s="334">
        <f t="shared" si="5"/>
        <v>40604</v>
      </c>
      <c r="J55" s="264">
        <f t="shared" si="6"/>
        <v>13.276507094665781</v>
      </c>
      <c r="K55" s="265">
        <f t="shared" si="6"/>
        <v>10.241477272727273</v>
      </c>
      <c r="L55" s="336">
        <v>0</v>
      </c>
      <c r="M55" s="266">
        <f t="shared" si="7"/>
        <v>12.612718953558083</v>
      </c>
    </row>
    <row r="56" spans="1:13">
      <c r="A56" s="311" t="s">
        <v>123</v>
      </c>
      <c r="B56" s="880">
        <v>66370</v>
      </c>
      <c r="C56" s="881">
        <v>22633</v>
      </c>
      <c r="D56" s="881">
        <v>1</v>
      </c>
      <c r="E56" s="263">
        <f t="shared" si="4"/>
        <v>89004</v>
      </c>
      <c r="F56" s="880">
        <v>17613</v>
      </c>
      <c r="G56" s="881">
        <v>3948</v>
      </c>
      <c r="H56" s="881">
        <v>0</v>
      </c>
      <c r="I56" s="334">
        <f t="shared" si="5"/>
        <v>21561</v>
      </c>
      <c r="J56" s="264">
        <f t="shared" si="6"/>
        <v>26.537592285671234</v>
      </c>
      <c r="K56" s="265">
        <f t="shared" si="6"/>
        <v>17.443555869747712</v>
      </c>
      <c r="L56" s="336">
        <v>0</v>
      </c>
      <c r="M56" s="266">
        <f t="shared" si="7"/>
        <v>24.22475394364298</v>
      </c>
    </row>
    <row r="57" spans="1:13">
      <c r="A57" s="311" t="s">
        <v>124</v>
      </c>
      <c r="B57" s="880">
        <v>79339</v>
      </c>
      <c r="C57" s="881">
        <v>27802</v>
      </c>
      <c r="D57" s="881">
        <v>0</v>
      </c>
      <c r="E57" s="263">
        <f t="shared" si="4"/>
        <v>107141</v>
      </c>
      <c r="F57" s="880">
        <v>16669</v>
      </c>
      <c r="G57" s="881">
        <v>3506</v>
      </c>
      <c r="H57" s="881">
        <v>0</v>
      </c>
      <c r="I57" s="334">
        <f t="shared" si="5"/>
        <v>20175</v>
      </c>
      <c r="J57" s="264">
        <f t="shared" si="6"/>
        <v>21.009843834684077</v>
      </c>
      <c r="K57" s="265">
        <f t="shared" si="6"/>
        <v>12.610603553701171</v>
      </c>
      <c r="L57" s="336">
        <v>0</v>
      </c>
      <c r="M57" s="266">
        <f t="shared" si="7"/>
        <v>18.830326392324135</v>
      </c>
    </row>
    <row r="58" spans="1:13">
      <c r="A58" s="311" t="s">
        <v>126</v>
      </c>
      <c r="B58" s="880">
        <v>184515</v>
      </c>
      <c r="C58" s="881">
        <v>79053</v>
      </c>
      <c r="D58" s="881">
        <v>1</v>
      </c>
      <c r="E58" s="263">
        <f t="shared" si="4"/>
        <v>263569</v>
      </c>
      <c r="F58" s="880">
        <v>38596</v>
      </c>
      <c r="G58" s="881">
        <v>7653</v>
      </c>
      <c r="H58" s="881">
        <v>0</v>
      </c>
      <c r="I58" s="334">
        <f t="shared" si="5"/>
        <v>46249</v>
      </c>
      <c r="J58" s="264">
        <f t="shared" si="6"/>
        <v>20.917540579356693</v>
      </c>
      <c r="K58" s="265">
        <f t="shared" si="6"/>
        <v>9.680847026678304</v>
      </c>
      <c r="L58" s="336">
        <v>0</v>
      </c>
      <c r="M58" s="266">
        <f t="shared" si="7"/>
        <v>17.547207752049747</v>
      </c>
    </row>
    <row r="59" spans="1:13">
      <c r="A59" s="311" t="s">
        <v>111</v>
      </c>
      <c r="B59" s="880">
        <v>126687</v>
      </c>
      <c r="C59" s="881">
        <v>28821</v>
      </c>
      <c r="D59" s="881">
        <v>0</v>
      </c>
      <c r="E59" s="263">
        <f t="shared" si="4"/>
        <v>155508</v>
      </c>
      <c r="F59" s="880">
        <v>18910</v>
      </c>
      <c r="G59" s="881">
        <v>2533</v>
      </c>
      <c r="H59" s="881">
        <v>0</v>
      </c>
      <c r="I59" s="334">
        <f t="shared" si="5"/>
        <v>21443</v>
      </c>
      <c r="J59" s="264">
        <f t="shared" si="6"/>
        <v>14.92655126413918</v>
      </c>
      <c r="K59" s="265">
        <f t="shared" si="6"/>
        <v>8.7887304396100063</v>
      </c>
      <c r="L59" s="336">
        <v>0</v>
      </c>
      <c r="M59" s="266">
        <f t="shared" si="7"/>
        <v>13.789001208941018</v>
      </c>
    </row>
    <row r="60" spans="1:13">
      <c r="A60" s="311" t="s">
        <v>125</v>
      </c>
      <c r="B60" s="880">
        <v>69855</v>
      </c>
      <c r="C60" s="881">
        <v>16435</v>
      </c>
      <c r="D60" s="881">
        <v>0</v>
      </c>
      <c r="E60" s="263">
        <f t="shared" si="4"/>
        <v>86290</v>
      </c>
      <c r="F60" s="880">
        <v>7901</v>
      </c>
      <c r="G60" s="881">
        <v>1357</v>
      </c>
      <c r="H60" s="881">
        <v>0</v>
      </c>
      <c r="I60" s="334">
        <f t="shared" si="5"/>
        <v>9258</v>
      </c>
      <c r="J60" s="264">
        <f t="shared" si="6"/>
        <v>11.310571898933505</v>
      </c>
      <c r="K60" s="265">
        <f t="shared" si="6"/>
        <v>8.256769090355947</v>
      </c>
      <c r="L60" s="336">
        <v>0</v>
      </c>
      <c r="M60" s="266">
        <f t="shared" si="7"/>
        <v>10.728937304438521</v>
      </c>
    </row>
    <row r="61" spans="1:13">
      <c r="A61" s="311" t="s">
        <v>128</v>
      </c>
      <c r="B61" s="880">
        <v>149659</v>
      </c>
      <c r="C61" s="881">
        <v>62578</v>
      </c>
      <c r="D61" s="881">
        <v>0</v>
      </c>
      <c r="E61" s="263">
        <f t="shared" si="4"/>
        <v>212237</v>
      </c>
      <c r="F61" s="880">
        <v>16781</v>
      </c>
      <c r="G61" s="881">
        <v>5525</v>
      </c>
      <c r="H61" s="881">
        <v>0</v>
      </c>
      <c r="I61" s="334">
        <f t="shared" si="5"/>
        <v>22306</v>
      </c>
      <c r="J61" s="264">
        <f t="shared" si="6"/>
        <v>11.212823819482958</v>
      </c>
      <c r="K61" s="265">
        <f t="shared" si="6"/>
        <v>8.8289814311738954</v>
      </c>
      <c r="L61" s="336">
        <v>0</v>
      </c>
      <c r="M61" s="266">
        <f t="shared" si="7"/>
        <v>10.509948783671085</v>
      </c>
    </row>
    <row r="62" spans="1:13">
      <c r="A62" s="311" t="s">
        <v>129</v>
      </c>
      <c r="B62" s="880">
        <v>16003</v>
      </c>
      <c r="C62" s="881">
        <v>4319</v>
      </c>
      <c r="D62" s="881">
        <v>0</v>
      </c>
      <c r="E62" s="263">
        <f t="shared" si="4"/>
        <v>20322</v>
      </c>
      <c r="F62" s="880">
        <v>3868</v>
      </c>
      <c r="G62" s="881">
        <v>543</v>
      </c>
      <c r="H62" s="881">
        <v>0</v>
      </c>
      <c r="I62" s="334">
        <f t="shared" si="5"/>
        <v>4411</v>
      </c>
      <c r="J62" s="264">
        <f t="shared" si="6"/>
        <v>24.170468037243019</v>
      </c>
      <c r="K62" s="265">
        <f t="shared" si="6"/>
        <v>12.572354711738829</v>
      </c>
      <c r="L62" s="336">
        <v>0</v>
      </c>
      <c r="M62" s="266">
        <f t="shared" si="7"/>
        <v>21.705540793229012</v>
      </c>
    </row>
    <row r="63" spans="1:13">
      <c r="A63" s="311" t="s">
        <v>130</v>
      </c>
      <c r="B63" s="880">
        <v>31127</v>
      </c>
      <c r="C63" s="881">
        <v>11386</v>
      </c>
      <c r="D63" s="881">
        <v>0</v>
      </c>
      <c r="E63" s="263">
        <f t="shared" si="4"/>
        <v>42513</v>
      </c>
      <c r="F63" s="880">
        <v>3803</v>
      </c>
      <c r="G63" s="881">
        <v>1107</v>
      </c>
      <c r="H63" s="881">
        <v>0</v>
      </c>
      <c r="I63" s="334">
        <f t="shared" si="5"/>
        <v>4910</v>
      </c>
      <c r="J63" s="264">
        <f t="shared" si="6"/>
        <v>12.217688823208148</v>
      </c>
      <c r="K63" s="265">
        <f t="shared" si="6"/>
        <v>9.7224661865448798</v>
      </c>
      <c r="L63" s="336">
        <v>0</v>
      </c>
      <c r="M63" s="266">
        <f t="shared" si="7"/>
        <v>11.549408416249147</v>
      </c>
    </row>
    <row r="64" spans="1:13">
      <c r="A64" s="311" t="s">
        <v>131</v>
      </c>
      <c r="B64" s="880">
        <v>27842</v>
      </c>
      <c r="C64" s="881">
        <v>9404</v>
      </c>
      <c r="D64" s="881">
        <v>0</v>
      </c>
      <c r="E64" s="263">
        <f t="shared" si="4"/>
        <v>37246</v>
      </c>
      <c r="F64" s="880">
        <v>4421</v>
      </c>
      <c r="G64" s="881">
        <v>1275</v>
      </c>
      <c r="H64" s="881">
        <v>0</v>
      </c>
      <c r="I64" s="334">
        <f t="shared" si="5"/>
        <v>5696</v>
      </c>
      <c r="J64" s="264">
        <f t="shared" ref="J64:K81" si="8">F64/B64*100</f>
        <v>15.878888010918757</v>
      </c>
      <c r="K64" s="265">
        <f t="shared" si="8"/>
        <v>13.558060399829861</v>
      </c>
      <c r="L64" s="336">
        <v>0</v>
      </c>
      <c r="M64" s="266">
        <f t="shared" si="7"/>
        <v>15.292917360253449</v>
      </c>
    </row>
    <row r="65" spans="1:13">
      <c r="A65" s="311" t="s">
        <v>132</v>
      </c>
      <c r="B65" s="880">
        <v>56936</v>
      </c>
      <c r="C65" s="881">
        <v>31570</v>
      </c>
      <c r="D65" s="881">
        <v>0</v>
      </c>
      <c r="E65" s="263">
        <f t="shared" si="4"/>
        <v>88506</v>
      </c>
      <c r="F65" s="880">
        <v>8129</v>
      </c>
      <c r="G65" s="881">
        <v>3010</v>
      </c>
      <c r="H65" s="881">
        <v>0</v>
      </c>
      <c r="I65" s="334">
        <f t="shared" si="5"/>
        <v>11139</v>
      </c>
      <c r="J65" s="264">
        <f t="shared" si="8"/>
        <v>14.277434312210202</v>
      </c>
      <c r="K65" s="265">
        <f t="shared" si="8"/>
        <v>9.5343680709534357</v>
      </c>
      <c r="L65" s="336">
        <v>0</v>
      </c>
      <c r="M65" s="266">
        <f t="shared" si="7"/>
        <v>12.585587417802182</v>
      </c>
    </row>
    <row r="66" spans="1:13">
      <c r="A66" s="311" t="s">
        <v>133</v>
      </c>
      <c r="B66" s="880">
        <v>40041</v>
      </c>
      <c r="C66" s="881">
        <v>13668</v>
      </c>
      <c r="D66" s="881">
        <v>0</v>
      </c>
      <c r="E66" s="263">
        <f t="shared" si="4"/>
        <v>53709</v>
      </c>
      <c r="F66" s="880">
        <v>10933</v>
      </c>
      <c r="G66" s="881">
        <v>2717</v>
      </c>
      <c r="H66" s="881">
        <v>0</v>
      </c>
      <c r="I66" s="334">
        <f t="shared" si="5"/>
        <v>13650</v>
      </c>
      <c r="J66" s="264">
        <f t="shared" si="8"/>
        <v>27.304512874303839</v>
      </c>
      <c r="K66" s="265">
        <f t="shared" si="8"/>
        <v>19.878548434299091</v>
      </c>
      <c r="L66" s="336">
        <v>0</v>
      </c>
      <c r="M66" s="266">
        <f t="shared" si="7"/>
        <v>25.414734960621129</v>
      </c>
    </row>
    <row r="67" spans="1:13">
      <c r="A67" s="311" t="s">
        <v>134</v>
      </c>
      <c r="B67" s="880">
        <v>143097</v>
      </c>
      <c r="C67" s="881">
        <v>56569</v>
      </c>
      <c r="D67" s="881">
        <v>1</v>
      </c>
      <c r="E67" s="263">
        <f t="shared" si="4"/>
        <v>199667</v>
      </c>
      <c r="F67" s="880">
        <v>23977</v>
      </c>
      <c r="G67" s="881">
        <v>4908</v>
      </c>
      <c r="H67" s="881">
        <v>0</v>
      </c>
      <c r="I67" s="334">
        <f t="shared" si="5"/>
        <v>28885</v>
      </c>
      <c r="J67" s="264">
        <f t="shared" si="8"/>
        <v>16.75576706709435</v>
      </c>
      <c r="K67" s="265">
        <f t="shared" si="8"/>
        <v>8.6761300358853788</v>
      </c>
      <c r="L67" s="336">
        <v>0</v>
      </c>
      <c r="M67" s="266">
        <f t="shared" si="7"/>
        <v>14.466586867133776</v>
      </c>
    </row>
    <row r="68" spans="1:13">
      <c r="A68" s="311" t="s">
        <v>135</v>
      </c>
      <c r="B68" s="880">
        <v>121369</v>
      </c>
      <c r="C68" s="881">
        <v>58311</v>
      </c>
      <c r="D68" s="881">
        <v>2</v>
      </c>
      <c r="E68" s="263">
        <f t="shared" si="4"/>
        <v>179682</v>
      </c>
      <c r="F68" s="880">
        <v>17934</v>
      </c>
      <c r="G68" s="881">
        <v>5960</v>
      </c>
      <c r="H68" s="881">
        <v>0</v>
      </c>
      <c r="I68" s="334">
        <f t="shared" si="5"/>
        <v>23894</v>
      </c>
      <c r="J68" s="264">
        <f t="shared" si="8"/>
        <v>14.776425611152765</v>
      </c>
      <c r="K68" s="265">
        <f t="shared" si="8"/>
        <v>10.221056061463532</v>
      </c>
      <c r="L68" s="336">
        <v>0</v>
      </c>
      <c r="M68" s="266">
        <f t="shared" si="7"/>
        <v>13.297937467303347</v>
      </c>
    </row>
    <row r="69" spans="1:13">
      <c r="A69" s="311" t="s">
        <v>136</v>
      </c>
      <c r="B69" s="880">
        <v>18137</v>
      </c>
      <c r="C69" s="881">
        <v>3728</v>
      </c>
      <c r="D69" s="881">
        <v>1</v>
      </c>
      <c r="E69" s="263">
        <f t="shared" si="4"/>
        <v>21866</v>
      </c>
      <c r="F69" s="880">
        <v>3390</v>
      </c>
      <c r="G69" s="881">
        <v>427</v>
      </c>
      <c r="H69" s="881">
        <v>0</v>
      </c>
      <c r="I69" s="334">
        <f t="shared" si="5"/>
        <v>3817</v>
      </c>
      <c r="J69" s="264">
        <f t="shared" si="8"/>
        <v>18.691073496168052</v>
      </c>
      <c r="K69" s="265">
        <f t="shared" si="8"/>
        <v>11.453862660944205</v>
      </c>
      <c r="L69" s="336">
        <v>0</v>
      </c>
      <c r="M69" s="266">
        <f t="shared" si="7"/>
        <v>17.456324887953901</v>
      </c>
    </row>
    <row r="70" spans="1:13">
      <c r="A70" s="311" t="s">
        <v>137</v>
      </c>
      <c r="B70" s="880">
        <v>17134</v>
      </c>
      <c r="C70" s="881">
        <v>8444</v>
      </c>
      <c r="D70" s="881">
        <v>0</v>
      </c>
      <c r="E70" s="263">
        <f t="shared" si="4"/>
        <v>25578</v>
      </c>
      <c r="F70" s="880">
        <v>2732</v>
      </c>
      <c r="G70" s="881">
        <v>935</v>
      </c>
      <c r="H70" s="881">
        <v>0</v>
      </c>
      <c r="I70" s="334">
        <f t="shared" si="5"/>
        <v>3667</v>
      </c>
      <c r="J70" s="264">
        <f t="shared" si="8"/>
        <v>15.944904867514884</v>
      </c>
      <c r="K70" s="265">
        <f t="shared" si="8"/>
        <v>11.072951207958313</v>
      </c>
      <c r="L70" s="336">
        <v>0</v>
      </c>
      <c r="M70" s="266">
        <f t="shared" si="7"/>
        <v>14.336539213386503</v>
      </c>
    </row>
    <row r="71" spans="1:13">
      <c r="A71" s="311" t="s">
        <v>138</v>
      </c>
      <c r="B71" s="880">
        <v>54047</v>
      </c>
      <c r="C71" s="881">
        <v>16854</v>
      </c>
      <c r="D71" s="881">
        <v>0</v>
      </c>
      <c r="E71" s="263">
        <f t="shared" si="4"/>
        <v>70901</v>
      </c>
      <c r="F71" s="880">
        <v>11863</v>
      </c>
      <c r="G71" s="881">
        <v>2191</v>
      </c>
      <c r="H71" s="881">
        <v>0</v>
      </c>
      <c r="I71" s="334">
        <f t="shared" si="5"/>
        <v>14054</v>
      </c>
      <c r="J71" s="264">
        <f t="shared" si="8"/>
        <v>21.949414398579016</v>
      </c>
      <c r="K71" s="265">
        <f t="shared" si="8"/>
        <v>12.999881333807997</v>
      </c>
      <c r="L71" s="336">
        <v>0</v>
      </c>
      <c r="M71" s="266">
        <f t="shared" si="7"/>
        <v>19.822005331377554</v>
      </c>
    </row>
    <row r="72" spans="1:13">
      <c r="A72" s="311" t="s">
        <v>141</v>
      </c>
      <c r="B72" s="880">
        <v>216879</v>
      </c>
      <c r="C72" s="881">
        <v>95310</v>
      </c>
      <c r="D72" s="881">
        <v>0</v>
      </c>
      <c r="E72" s="263">
        <f t="shared" si="4"/>
        <v>312189</v>
      </c>
      <c r="F72" s="880">
        <v>47029</v>
      </c>
      <c r="G72" s="881">
        <v>16240</v>
      </c>
      <c r="H72" s="881">
        <v>0</v>
      </c>
      <c r="I72" s="334">
        <f t="shared" si="5"/>
        <v>63269</v>
      </c>
      <c r="J72" s="264">
        <f t="shared" si="8"/>
        <v>21.684441554968441</v>
      </c>
      <c r="K72" s="265">
        <f t="shared" si="8"/>
        <v>17.039135452733188</v>
      </c>
      <c r="L72" s="336">
        <v>0</v>
      </c>
      <c r="M72" s="266">
        <f t="shared" si="7"/>
        <v>20.266248970975916</v>
      </c>
    </row>
    <row r="73" spans="1:13">
      <c r="A73" s="311" t="s">
        <v>142</v>
      </c>
      <c r="B73" s="880">
        <v>42406</v>
      </c>
      <c r="C73" s="881">
        <v>18261</v>
      </c>
      <c r="D73" s="881">
        <v>0</v>
      </c>
      <c r="E73" s="263">
        <f t="shared" si="4"/>
        <v>60667</v>
      </c>
      <c r="F73" s="880">
        <v>8764</v>
      </c>
      <c r="G73" s="881">
        <v>3086</v>
      </c>
      <c r="H73" s="881">
        <v>0</v>
      </c>
      <c r="I73" s="334">
        <f t="shared" si="5"/>
        <v>11850</v>
      </c>
      <c r="J73" s="264">
        <f t="shared" si="8"/>
        <v>20.666886761307364</v>
      </c>
      <c r="K73" s="265">
        <f t="shared" si="8"/>
        <v>16.899403099501669</v>
      </c>
      <c r="L73" s="336">
        <v>0</v>
      </c>
      <c r="M73" s="266">
        <f t="shared" si="7"/>
        <v>19.532859709562036</v>
      </c>
    </row>
    <row r="74" spans="1:13">
      <c r="A74" s="311" t="s">
        <v>143</v>
      </c>
      <c r="B74" s="880">
        <v>82175</v>
      </c>
      <c r="C74" s="881">
        <v>33655</v>
      </c>
      <c r="D74" s="881">
        <v>0</v>
      </c>
      <c r="E74" s="263">
        <f t="shared" si="4"/>
        <v>115830</v>
      </c>
      <c r="F74" s="880">
        <v>12608</v>
      </c>
      <c r="G74" s="881">
        <v>4295</v>
      </c>
      <c r="H74" s="881">
        <v>0</v>
      </c>
      <c r="I74" s="334">
        <f t="shared" si="5"/>
        <v>16903</v>
      </c>
      <c r="J74" s="264">
        <f t="shared" si="8"/>
        <v>15.342865835108002</v>
      </c>
      <c r="K74" s="265">
        <f t="shared" si="8"/>
        <v>12.761848165205764</v>
      </c>
      <c r="L74" s="336">
        <v>0</v>
      </c>
      <c r="M74" s="266">
        <f t="shared" si="7"/>
        <v>14.59293792627126</v>
      </c>
    </row>
    <row r="75" spans="1:13">
      <c r="A75" s="311" t="s">
        <v>144</v>
      </c>
      <c r="B75" s="880">
        <v>4341</v>
      </c>
      <c r="C75" s="881">
        <v>2006</v>
      </c>
      <c r="D75" s="881">
        <v>0</v>
      </c>
      <c r="E75" s="263">
        <f t="shared" si="4"/>
        <v>6347</v>
      </c>
      <c r="F75" s="880">
        <v>1423</v>
      </c>
      <c r="G75" s="881">
        <v>543</v>
      </c>
      <c r="H75" s="881">
        <v>0</v>
      </c>
      <c r="I75" s="334">
        <f t="shared" si="5"/>
        <v>1966</v>
      </c>
      <c r="J75" s="264">
        <f t="shared" si="8"/>
        <v>32.780465330568994</v>
      </c>
      <c r="K75" s="265">
        <f t="shared" si="8"/>
        <v>27.068793619142571</v>
      </c>
      <c r="L75" s="336">
        <v>0</v>
      </c>
      <c r="M75" s="266">
        <f t="shared" si="7"/>
        <v>30.975263904206713</v>
      </c>
    </row>
    <row r="76" spans="1:13">
      <c r="A76" s="311" t="s">
        <v>139</v>
      </c>
      <c r="B76" s="880">
        <v>109087</v>
      </c>
      <c r="C76" s="881">
        <v>25947</v>
      </c>
      <c r="D76" s="881">
        <v>1</v>
      </c>
      <c r="E76" s="263">
        <f t="shared" si="4"/>
        <v>135035</v>
      </c>
      <c r="F76" s="880">
        <v>24131</v>
      </c>
      <c r="G76" s="881">
        <v>2669</v>
      </c>
      <c r="H76" s="881">
        <v>0</v>
      </c>
      <c r="I76" s="334">
        <f t="shared" si="5"/>
        <v>26800</v>
      </c>
      <c r="J76" s="264">
        <f t="shared" si="8"/>
        <v>22.120875998056597</v>
      </c>
      <c r="K76" s="265">
        <f t="shared" si="8"/>
        <v>10.28635295024473</v>
      </c>
      <c r="L76" s="336">
        <v>0</v>
      </c>
      <c r="M76" s="266">
        <f t="shared" si="7"/>
        <v>19.846706409449403</v>
      </c>
    </row>
    <row r="77" spans="1:13">
      <c r="A77" s="311" t="s">
        <v>145</v>
      </c>
      <c r="B77" s="880">
        <v>47867</v>
      </c>
      <c r="C77" s="881">
        <v>21999</v>
      </c>
      <c r="D77" s="881">
        <v>0</v>
      </c>
      <c r="E77" s="263">
        <f t="shared" si="4"/>
        <v>69866</v>
      </c>
      <c r="F77" s="880">
        <v>7273</v>
      </c>
      <c r="G77" s="881">
        <v>2070</v>
      </c>
      <c r="H77" s="881">
        <v>0</v>
      </c>
      <c r="I77" s="334">
        <f t="shared" si="5"/>
        <v>9343</v>
      </c>
      <c r="J77" s="264">
        <f t="shared" si="8"/>
        <v>15.19418388451334</v>
      </c>
      <c r="K77" s="265">
        <f t="shared" si="8"/>
        <v>9.4095186144824758</v>
      </c>
      <c r="L77" s="336">
        <v>0</v>
      </c>
      <c r="M77" s="266">
        <f t="shared" si="7"/>
        <v>13.372742106317808</v>
      </c>
    </row>
    <row r="78" spans="1:13">
      <c r="A78" s="311" t="s">
        <v>146</v>
      </c>
      <c r="B78" s="880">
        <v>59114</v>
      </c>
      <c r="C78" s="881">
        <v>19178</v>
      </c>
      <c r="D78" s="881">
        <v>0</v>
      </c>
      <c r="E78" s="263">
        <f t="shared" si="4"/>
        <v>78292</v>
      </c>
      <c r="F78" s="880">
        <v>14764</v>
      </c>
      <c r="G78" s="881">
        <v>1859</v>
      </c>
      <c r="H78" s="881">
        <v>0</v>
      </c>
      <c r="I78" s="334">
        <f t="shared" si="5"/>
        <v>16623</v>
      </c>
      <c r="J78" s="264">
        <f t="shared" si="8"/>
        <v>24.975471123591706</v>
      </c>
      <c r="K78" s="265">
        <f t="shared" si="8"/>
        <v>9.693398685994369</v>
      </c>
      <c r="L78" s="336">
        <v>0</v>
      </c>
      <c r="M78" s="266">
        <f t="shared" si="7"/>
        <v>21.232054360598784</v>
      </c>
    </row>
    <row r="79" spans="1:13">
      <c r="A79" s="311" t="s">
        <v>148</v>
      </c>
      <c r="B79" s="880">
        <v>26662</v>
      </c>
      <c r="C79" s="881">
        <v>7931</v>
      </c>
      <c r="D79" s="881">
        <v>1</v>
      </c>
      <c r="E79" s="263">
        <f t="shared" si="4"/>
        <v>34594</v>
      </c>
      <c r="F79" s="880">
        <v>7032</v>
      </c>
      <c r="G79" s="881">
        <v>1327</v>
      </c>
      <c r="H79" s="881">
        <v>0</v>
      </c>
      <c r="I79" s="334">
        <f t="shared" si="5"/>
        <v>8359</v>
      </c>
      <c r="J79" s="264">
        <f t="shared" si="8"/>
        <v>26.374615557722603</v>
      </c>
      <c r="K79" s="265">
        <f t="shared" si="8"/>
        <v>16.731811877442944</v>
      </c>
      <c r="L79" s="336">
        <v>0</v>
      </c>
      <c r="M79" s="266">
        <f t="shared" si="7"/>
        <v>24.16314967913511</v>
      </c>
    </row>
    <row r="80" spans="1:13">
      <c r="A80" s="311" t="s">
        <v>149</v>
      </c>
      <c r="B80" s="880">
        <v>67481</v>
      </c>
      <c r="C80" s="881">
        <v>21779</v>
      </c>
      <c r="D80" s="881">
        <v>1</v>
      </c>
      <c r="E80" s="263">
        <f t="shared" si="4"/>
        <v>89261</v>
      </c>
      <c r="F80" s="880">
        <v>20629</v>
      </c>
      <c r="G80" s="881">
        <v>2694</v>
      </c>
      <c r="H80" s="881">
        <v>0</v>
      </c>
      <c r="I80" s="334">
        <f t="shared" si="5"/>
        <v>23323</v>
      </c>
      <c r="J80" s="264">
        <f t="shared" si="8"/>
        <v>30.570086394688879</v>
      </c>
      <c r="K80" s="265">
        <f t="shared" si="8"/>
        <v>12.369713944625557</v>
      </c>
      <c r="L80" s="336">
        <v>0</v>
      </c>
      <c r="M80" s="266">
        <f t="shared" si="7"/>
        <v>26.128992505125421</v>
      </c>
    </row>
    <row r="81" spans="1:13" ht="13.5" thickBot="1">
      <c r="A81" s="313" t="s">
        <v>36</v>
      </c>
      <c r="B81" s="885">
        <v>40602</v>
      </c>
      <c r="C81" s="886">
        <v>12195</v>
      </c>
      <c r="D81" s="886">
        <v>0</v>
      </c>
      <c r="E81" s="267">
        <f t="shared" si="4"/>
        <v>52797</v>
      </c>
      <c r="F81" s="885">
        <v>7402</v>
      </c>
      <c r="G81" s="886">
        <v>1807</v>
      </c>
      <c r="H81" s="886">
        <v>0</v>
      </c>
      <c r="I81" s="888">
        <f t="shared" si="5"/>
        <v>9209</v>
      </c>
      <c r="J81" s="268">
        <f t="shared" si="8"/>
        <v>18.230629033052558</v>
      </c>
      <c r="K81" s="269">
        <f t="shared" si="8"/>
        <v>14.817548175481754</v>
      </c>
      <c r="L81" s="337">
        <v>0</v>
      </c>
      <c r="M81" s="270">
        <f t="shared" si="7"/>
        <v>17.442278917362732</v>
      </c>
    </row>
    <row r="83" spans="1:13" s="704" customFormat="1" ht="42" customHeight="1">
      <c r="A83" s="698" t="s">
        <v>634</v>
      </c>
      <c r="B83" s="699"/>
      <c r="C83" s="702"/>
      <c r="D83" s="702"/>
      <c r="E83" s="703"/>
      <c r="F83" s="703"/>
      <c r="G83" s="703"/>
      <c r="H83" s="703"/>
      <c r="I83" s="703"/>
      <c r="J83" s="1031" t="s">
        <v>63</v>
      </c>
      <c r="K83" s="1031"/>
      <c r="L83" s="1031"/>
      <c r="M83" s="1031"/>
    </row>
    <row r="86" spans="1:13" s="701" customFormat="1" ht="35.25" customHeight="1">
      <c r="A86" s="1169" t="s">
        <v>1050</v>
      </c>
      <c r="B86" s="1169"/>
      <c r="C86" s="1169"/>
      <c r="D86" s="1169"/>
      <c r="E86" s="1169"/>
      <c r="F86" s="1169"/>
      <c r="G86" s="1169"/>
      <c r="H86" s="1169"/>
      <c r="I86" s="1169"/>
      <c r="J86" s="1169"/>
      <c r="K86" s="1169"/>
      <c r="L86" s="1169"/>
      <c r="M86" s="1169"/>
    </row>
    <row r="87" spans="1:13" ht="15" customHeight="1" thickBot="1"/>
    <row r="88" spans="1:13" ht="33" customHeight="1" thickBot="1">
      <c r="A88" s="1170" t="s">
        <v>173</v>
      </c>
      <c r="B88" s="1172" t="s">
        <v>633</v>
      </c>
      <c r="C88" s="1173"/>
      <c r="D88" s="1173"/>
      <c r="E88" s="1174"/>
      <c r="F88" s="1172" t="s">
        <v>445</v>
      </c>
      <c r="G88" s="1173"/>
      <c r="H88" s="1173"/>
      <c r="I88" s="1174"/>
      <c r="J88" s="1173" t="s">
        <v>446</v>
      </c>
      <c r="K88" s="1173"/>
      <c r="L88" s="1173"/>
      <c r="M88" s="1174"/>
    </row>
    <row r="89" spans="1:13" ht="39" thickBot="1">
      <c r="A89" s="1171"/>
      <c r="B89" s="566" t="s">
        <v>370</v>
      </c>
      <c r="C89" s="567" t="s">
        <v>371</v>
      </c>
      <c r="D89" s="568" t="s">
        <v>409</v>
      </c>
      <c r="E89" s="569" t="s">
        <v>372</v>
      </c>
      <c r="F89" s="566" t="s">
        <v>370</v>
      </c>
      <c r="G89" s="567" t="s">
        <v>371</v>
      </c>
      <c r="H89" s="567" t="s">
        <v>409</v>
      </c>
      <c r="I89" s="569" t="s">
        <v>372</v>
      </c>
      <c r="J89" s="566" t="s">
        <v>370</v>
      </c>
      <c r="K89" s="567" t="s">
        <v>371</v>
      </c>
      <c r="L89" s="567" t="s">
        <v>409</v>
      </c>
      <c r="M89" s="569" t="s">
        <v>372</v>
      </c>
    </row>
    <row r="90" spans="1:13">
      <c r="A90" s="312" t="s">
        <v>46</v>
      </c>
      <c r="B90" s="890">
        <v>5421</v>
      </c>
      <c r="C90" s="891">
        <v>1593</v>
      </c>
      <c r="D90" s="891">
        <v>0</v>
      </c>
      <c r="E90" s="338">
        <f t="shared" ref="E90:E102" si="9">B90+C90+D90</f>
        <v>7014</v>
      </c>
      <c r="F90" s="890">
        <v>1422</v>
      </c>
      <c r="G90" s="891">
        <v>294</v>
      </c>
      <c r="H90" s="891">
        <v>0</v>
      </c>
      <c r="I90" s="891">
        <f t="shared" ref="I90:I103" si="10">F90+G90+H90</f>
        <v>1716</v>
      </c>
      <c r="J90" s="339">
        <f t="shared" ref="J90:K102" si="11">F90/B90*100</f>
        <v>26.231322634200332</v>
      </c>
      <c r="K90" s="340">
        <f t="shared" si="11"/>
        <v>18.455743879472696</v>
      </c>
      <c r="L90" s="341">
        <v>0</v>
      </c>
      <c r="M90" s="342">
        <f t="shared" ref="M90:M102" si="12">I90/E90*100</f>
        <v>24.465355004277161</v>
      </c>
    </row>
    <row r="91" spans="1:13">
      <c r="A91" s="311" t="s">
        <v>113</v>
      </c>
      <c r="B91" s="892">
        <v>26774</v>
      </c>
      <c r="C91" s="893">
        <v>12828</v>
      </c>
      <c r="D91" s="893">
        <v>0</v>
      </c>
      <c r="E91" s="271">
        <f t="shared" si="9"/>
        <v>39602</v>
      </c>
      <c r="F91" s="892">
        <v>4364</v>
      </c>
      <c r="G91" s="893">
        <v>1630</v>
      </c>
      <c r="H91" s="893">
        <v>0</v>
      </c>
      <c r="I91" s="893">
        <f t="shared" si="10"/>
        <v>5994</v>
      </c>
      <c r="J91" s="343">
        <f t="shared" si="11"/>
        <v>16.299394935385074</v>
      </c>
      <c r="K91" s="272">
        <f t="shared" si="11"/>
        <v>12.706579357655128</v>
      </c>
      <c r="L91" s="317">
        <v>0</v>
      </c>
      <c r="M91" s="273">
        <f t="shared" si="12"/>
        <v>15.135599212161003</v>
      </c>
    </row>
    <row r="92" spans="1:13">
      <c r="A92" s="311" t="s">
        <v>117</v>
      </c>
      <c r="B92" s="892">
        <v>27866</v>
      </c>
      <c r="C92" s="893">
        <v>8990</v>
      </c>
      <c r="D92" s="893">
        <v>0</v>
      </c>
      <c r="E92" s="271">
        <f t="shared" si="9"/>
        <v>36856</v>
      </c>
      <c r="F92" s="892">
        <v>7755</v>
      </c>
      <c r="G92" s="893">
        <v>1599</v>
      </c>
      <c r="H92" s="893">
        <v>0</v>
      </c>
      <c r="I92" s="893">
        <f t="shared" si="10"/>
        <v>9354</v>
      </c>
      <c r="J92" s="343">
        <f t="shared" si="11"/>
        <v>27.829613148639922</v>
      </c>
      <c r="K92" s="272">
        <f t="shared" si="11"/>
        <v>17.786429365962181</v>
      </c>
      <c r="L92" s="317">
        <v>0</v>
      </c>
      <c r="M92" s="273">
        <f t="shared" si="12"/>
        <v>25.379856739743868</v>
      </c>
    </row>
    <row r="93" spans="1:13">
      <c r="A93" s="311" t="s">
        <v>45</v>
      </c>
      <c r="B93" s="892">
        <v>55963</v>
      </c>
      <c r="C93" s="893">
        <v>18108</v>
      </c>
      <c r="D93" s="893">
        <v>0</v>
      </c>
      <c r="E93" s="271">
        <f t="shared" si="9"/>
        <v>74071</v>
      </c>
      <c r="F93" s="892">
        <v>7385</v>
      </c>
      <c r="G93" s="893">
        <v>1009</v>
      </c>
      <c r="H93" s="893">
        <v>0</v>
      </c>
      <c r="I93" s="893">
        <f t="shared" si="10"/>
        <v>8394</v>
      </c>
      <c r="J93" s="343">
        <f t="shared" si="11"/>
        <v>13.196218930364706</v>
      </c>
      <c r="K93" s="272">
        <f t="shared" si="11"/>
        <v>5.5721228186436935</v>
      </c>
      <c r="L93" s="317">
        <v>0</v>
      </c>
      <c r="M93" s="273">
        <f t="shared" si="12"/>
        <v>11.332370293367175</v>
      </c>
    </row>
    <row r="94" spans="1:13">
      <c r="A94" s="311" t="s">
        <v>140</v>
      </c>
      <c r="B94" s="892">
        <v>29788</v>
      </c>
      <c r="C94" s="893">
        <v>4835</v>
      </c>
      <c r="D94" s="893">
        <v>0</v>
      </c>
      <c r="E94" s="271">
        <f t="shared" si="9"/>
        <v>34623</v>
      </c>
      <c r="F94" s="892">
        <v>3981</v>
      </c>
      <c r="G94" s="893">
        <v>607</v>
      </c>
      <c r="H94" s="893">
        <v>0</v>
      </c>
      <c r="I94" s="893">
        <f t="shared" si="10"/>
        <v>4588</v>
      </c>
      <c r="J94" s="343">
        <f t="shared" si="11"/>
        <v>13.364442057204243</v>
      </c>
      <c r="K94" s="272">
        <f t="shared" si="11"/>
        <v>12.554291623578075</v>
      </c>
      <c r="L94" s="317">
        <v>0</v>
      </c>
      <c r="M94" s="273">
        <f t="shared" si="12"/>
        <v>13.251306934696588</v>
      </c>
    </row>
    <row r="95" spans="1:13">
      <c r="A95" s="311" t="s">
        <v>44</v>
      </c>
      <c r="B95" s="892">
        <v>19876</v>
      </c>
      <c r="C95" s="893">
        <v>9160</v>
      </c>
      <c r="D95" s="893">
        <v>0</v>
      </c>
      <c r="E95" s="271">
        <f t="shared" si="9"/>
        <v>29036</v>
      </c>
      <c r="F95" s="892">
        <v>3925</v>
      </c>
      <c r="G95" s="893">
        <v>816</v>
      </c>
      <c r="H95" s="893">
        <v>0</v>
      </c>
      <c r="I95" s="893">
        <f t="shared" si="10"/>
        <v>4741</v>
      </c>
      <c r="J95" s="343">
        <f t="shared" si="11"/>
        <v>19.747434091366472</v>
      </c>
      <c r="K95" s="272">
        <f t="shared" si="11"/>
        <v>8.9082969432314396</v>
      </c>
      <c r="L95" s="317">
        <v>0</v>
      </c>
      <c r="M95" s="273">
        <f t="shared" si="12"/>
        <v>16.328006612481058</v>
      </c>
    </row>
    <row r="96" spans="1:13">
      <c r="A96" s="311" t="s">
        <v>40</v>
      </c>
      <c r="B96" s="892">
        <v>4735</v>
      </c>
      <c r="C96" s="893">
        <v>1770</v>
      </c>
      <c r="D96" s="893">
        <v>0</v>
      </c>
      <c r="E96" s="271">
        <f t="shared" si="9"/>
        <v>6505</v>
      </c>
      <c r="F96" s="892">
        <v>1589</v>
      </c>
      <c r="G96" s="893">
        <v>434</v>
      </c>
      <c r="H96" s="893">
        <v>0</v>
      </c>
      <c r="I96" s="893">
        <f t="shared" si="10"/>
        <v>2023</v>
      </c>
      <c r="J96" s="343">
        <f t="shared" si="11"/>
        <v>33.558606124604012</v>
      </c>
      <c r="K96" s="272">
        <f t="shared" si="11"/>
        <v>24.519774011299436</v>
      </c>
      <c r="L96" s="317">
        <v>0</v>
      </c>
      <c r="M96" s="273">
        <f t="shared" si="12"/>
        <v>31.099154496541122</v>
      </c>
    </row>
    <row r="97" spans="1:15">
      <c r="A97" s="311" t="s">
        <v>107</v>
      </c>
      <c r="B97" s="892">
        <v>10673</v>
      </c>
      <c r="C97" s="893">
        <v>3537</v>
      </c>
      <c r="D97" s="893">
        <v>0</v>
      </c>
      <c r="E97" s="271">
        <f t="shared" si="9"/>
        <v>14210</v>
      </c>
      <c r="F97" s="892">
        <v>1959</v>
      </c>
      <c r="G97" s="893">
        <v>570</v>
      </c>
      <c r="H97" s="893">
        <v>0</v>
      </c>
      <c r="I97" s="893">
        <f t="shared" si="10"/>
        <v>2529</v>
      </c>
      <c r="J97" s="343">
        <f t="shared" si="11"/>
        <v>18.354726880914455</v>
      </c>
      <c r="K97" s="272">
        <f t="shared" si="11"/>
        <v>16.115351993214588</v>
      </c>
      <c r="L97" s="317">
        <v>0</v>
      </c>
      <c r="M97" s="273">
        <f t="shared" si="12"/>
        <v>17.797325826882478</v>
      </c>
    </row>
    <row r="98" spans="1:15">
      <c r="A98" s="311" t="s">
        <v>147</v>
      </c>
      <c r="B98" s="892">
        <v>53611</v>
      </c>
      <c r="C98" s="893">
        <v>15944</v>
      </c>
      <c r="D98" s="893">
        <v>0</v>
      </c>
      <c r="E98" s="271">
        <f t="shared" si="9"/>
        <v>69555</v>
      </c>
      <c r="F98" s="892">
        <v>3930</v>
      </c>
      <c r="G98" s="893">
        <v>1300</v>
      </c>
      <c r="H98" s="893">
        <v>0</v>
      </c>
      <c r="I98" s="893">
        <f t="shared" si="10"/>
        <v>5230</v>
      </c>
      <c r="J98" s="343">
        <f t="shared" si="11"/>
        <v>7.3305851411091014</v>
      </c>
      <c r="K98" s="272">
        <f t="shared" si="11"/>
        <v>8.1535373808329155</v>
      </c>
      <c r="L98" s="317">
        <v>0</v>
      </c>
      <c r="M98" s="273">
        <f t="shared" si="12"/>
        <v>7.5192293868161881</v>
      </c>
    </row>
    <row r="99" spans="1:15">
      <c r="A99" s="311" t="s">
        <v>112</v>
      </c>
      <c r="B99" s="892">
        <v>25794</v>
      </c>
      <c r="C99" s="893">
        <v>9192</v>
      </c>
      <c r="D99" s="893">
        <v>0</v>
      </c>
      <c r="E99" s="271">
        <f t="shared" si="9"/>
        <v>34986</v>
      </c>
      <c r="F99" s="892">
        <v>7982</v>
      </c>
      <c r="G99" s="893">
        <v>1531</v>
      </c>
      <c r="H99" s="893">
        <v>0</v>
      </c>
      <c r="I99" s="893">
        <f t="shared" si="10"/>
        <v>9513</v>
      </c>
      <c r="J99" s="343">
        <f t="shared" si="11"/>
        <v>30.945181049856558</v>
      </c>
      <c r="K99" s="272">
        <f t="shared" si="11"/>
        <v>16.655787641427327</v>
      </c>
      <c r="L99" s="317">
        <v>0</v>
      </c>
      <c r="M99" s="273">
        <f t="shared" si="12"/>
        <v>27.190876350540215</v>
      </c>
    </row>
    <row r="100" spans="1:15">
      <c r="A100" s="311" t="s">
        <v>120</v>
      </c>
      <c r="B100" s="892">
        <v>11901</v>
      </c>
      <c r="C100" s="893">
        <v>2981</v>
      </c>
      <c r="D100" s="893">
        <v>0</v>
      </c>
      <c r="E100" s="271">
        <f t="shared" si="9"/>
        <v>14882</v>
      </c>
      <c r="F100" s="892">
        <v>2668</v>
      </c>
      <c r="G100" s="893">
        <v>571</v>
      </c>
      <c r="H100" s="893">
        <v>0</v>
      </c>
      <c r="I100" s="893">
        <f t="shared" si="10"/>
        <v>3239</v>
      </c>
      <c r="J100" s="343">
        <f t="shared" si="11"/>
        <v>22.418284177800185</v>
      </c>
      <c r="K100" s="272">
        <f t="shared" si="11"/>
        <v>19.154646091915463</v>
      </c>
      <c r="L100" s="317">
        <v>0</v>
      </c>
      <c r="M100" s="273">
        <f t="shared" si="12"/>
        <v>21.764547775836583</v>
      </c>
      <c r="O100" s="277"/>
    </row>
    <row r="101" spans="1:15">
      <c r="A101" s="311" t="s">
        <v>170</v>
      </c>
      <c r="B101" s="892">
        <v>42851</v>
      </c>
      <c r="C101" s="893">
        <v>12858</v>
      </c>
      <c r="D101" s="893">
        <v>1</v>
      </c>
      <c r="E101" s="271">
        <f t="shared" si="9"/>
        <v>55710</v>
      </c>
      <c r="F101" s="892">
        <v>5037</v>
      </c>
      <c r="G101" s="893">
        <v>1141</v>
      </c>
      <c r="H101" s="893">
        <v>0</v>
      </c>
      <c r="I101" s="893">
        <f t="shared" si="10"/>
        <v>6178</v>
      </c>
      <c r="J101" s="343">
        <f t="shared" si="11"/>
        <v>11.754684838160136</v>
      </c>
      <c r="K101" s="272">
        <f t="shared" si="11"/>
        <v>8.8738528542541601</v>
      </c>
      <c r="L101" s="317">
        <v>0</v>
      </c>
      <c r="M101" s="273">
        <f t="shared" si="12"/>
        <v>11.089570992640461</v>
      </c>
    </row>
    <row r="102" spans="1:15">
      <c r="A102" s="311" t="s">
        <v>58</v>
      </c>
      <c r="B102" s="892">
        <v>52984</v>
      </c>
      <c r="C102" s="893">
        <v>26190</v>
      </c>
      <c r="D102" s="893">
        <v>0</v>
      </c>
      <c r="E102" s="271">
        <f t="shared" si="9"/>
        <v>79174</v>
      </c>
      <c r="F102" s="892">
        <v>9008</v>
      </c>
      <c r="G102" s="893">
        <v>3074</v>
      </c>
      <c r="H102" s="893">
        <v>0</v>
      </c>
      <c r="I102" s="893">
        <f t="shared" si="10"/>
        <v>12082</v>
      </c>
      <c r="J102" s="343">
        <f t="shared" si="11"/>
        <v>17.001358900800241</v>
      </c>
      <c r="K102" s="272">
        <f t="shared" si="11"/>
        <v>11.737304314623902</v>
      </c>
      <c r="L102" s="317">
        <v>0</v>
      </c>
      <c r="M102" s="273">
        <f t="shared" si="12"/>
        <v>15.26006012074671</v>
      </c>
    </row>
    <row r="103" spans="1:15" s="278" customFormat="1" ht="26.25" thickBot="1">
      <c r="A103" s="310" t="s">
        <v>412</v>
      </c>
      <c r="B103" s="894">
        <v>0</v>
      </c>
      <c r="C103" s="895">
        <v>0</v>
      </c>
      <c r="D103" s="895">
        <v>0</v>
      </c>
      <c r="E103" s="896">
        <v>0</v>
      </c>
      <c r="F103" s="894">
        <v>72265</v>
      </c>
      <c r="G103" s="895">
        <v>22897</v>
      </c>
      <c r="H103" s="895">
        <v>735</v>
      </c>
      <c r="I103" s="895">
        <f t="shared" si="10"/>
        <v>95897</v>
      </c>
      <c r="J103" s="344">
        <v>0</v>
      </c>
      <c r="K103" s="345">
        <v>0</v>
      </c>
      <c r="L103" s="345">
        <v>0</v>
      </c>
      <c r="M103" s="346">
        <v>0</v>
      </c>
    </row>
    <row r="104" spans="1:15" s="355" customFormat="1" ht="26.25" thickBot="1">
      <c r="A104" s="347" t="s">
        <v>372</v>
      </c>
      <c r="B104" s="348">
        <f t="shared" ref="B104:I104" si="13">SUM(B90:B103,B48:B81,B7:B40)</f>
        <v>10690674</v>
      </c>
      <c r="C104" s="349">
        <f t="shared" si="13"/>
        <v>4642364</v>
      </c>
      <c r="D104" s="349">
        <f t="shared" si="13"/>
        <v>17987</v>
      </c>
      <c r="E104" s="350">
        <f t="shared" si="13"/>
        <v>15351025</v>
      </c>
      <c r="F104" s="351">
        <f t="shared" si="13"/>
        <v>1702792</v>
      </c>
      <c r="G104" s="349">
        <f t="shared" si="13"/>
        <v>475175</v>
      </c>
      <c r="H104" s="349">
        <f t="shared" si="13"/>
        <v>11678</v>
      </c>
      <c r="I104" s="352">
        <f t="shared" si="13"/>
        <v>2189645</v>
      </c>
      <c r="J104" s="353">
        <f>F104/B104*100</f>
        <v>15.927826440129031</v>
      </c>
      <c r="K104" s="354">
        <f>G104/C104*100</f>
        <v>10.235625642452854</v>
      </c>
      <c r="L104" s="785">
        <f>H104/D104*100</f>
        <v>64.924667815644625</v>
      </c>
      <c r="M104" s="786">
        <f>I104/E104*100</f>
        <v>14.263835802495272</v>
      </c>
    </row>
    <row r="105" spans="1:15" s="284" customFormat="1" ht="10.5" customHeight="1">
      <c r="A105" s="279"/>
      <c r="B105" s="280"/>
      <c r="C105" s="280"/>
      <c r="D105" s="281"/>
      <c r="E105" s="280"/>
      <c r="F105" s="280"/>
      <c r="G105" s="280"/>
      <c r="H105" s="280"/>
      <c r="I105" s="280"/>
      <c r="J105" s="282"/>
      <c r="K105" s="283"/>
      <c r="L105" s="283"/>
      <c r="M105" s="283"/>
    </row>
    <row r="106" spans="1:15" ht="54.75" customHeight="1">
      <c r="A106" s="1166" t="s">
        <v>447</v>
      </c>
      <c r="B106" s="1167"/>
      <c r="C106" s="1167"/>
      <c r="D106" s="1167"/>
      <c r="E106" s="1167"/>
      <c r="F106" s="1167"/>
      <c r="G106" s="1167"/>
      <c r="H106" s="1167"/>
      <c r="I106" s="1167"/>
      <c r="J106" s="1167"/>
      <c r="K106" s="1167"/>
      <c r="L106" s="1167"/>
      <c r="M106" s="1167"/>
    </row>
    <row r="107" spans="1:15" ht="42" customHeight="1">
      <c r="A107" s="1167" t="s">
        <v>416</v>
      </c>
      <c r="B107" s="1167"/>
      <c r="C107" s="1167"/>
      <c r="D107" s="1167"/>
      <c r="E107" s="1167"/>
      <c r="F107" s="1167"/>
      <c r="G107" s="1167"/>
      <c r="H107" s="1167"/>
      <c r="I107" s="1167"/>
      <c r="J107" s="1167"/>
      <c r="K107" s="1167"/>
      <c r="L107" s="1167"/>
      <c r="M107" s="1167"/>
    </row>
    <row r="108" spans="1:15" ht="61.5" customHeight="1">
      <c r="A108" s="1168" t="s">
        <v>448</v>
      </c>
      <c r="B108" s="1168"/>
      <c r="C108" s="1168"/>
      <c r="D108" s="1168"/>
      <c r="E108" s="1168"/>
      <c r="F108" s="1168"/>
      <c r="G108" s="1168"/>
      <c r="H108" s="1168"/>
      <c r="I108" s="1168"/>
      <c r="J108" s="1168"/>
      <c r="K108" s="1168"/>
      <c r="L108" s="1168"/>
      <c r="M108" s="1168"/>
    </row>
    <row r="111" spans="1:15">
      <c r="I111" s="285"/>
    </row>
  </sheetData>
  <mergeCells count="21">
    <mergeCell ref="J1:M1"/>
    <mergeCell ref="J83:M83"/>
    <mergeCell ref="A3:M3"/>
    <mergeCell ref="A5:A6"/>
    <mergeCell ref="B5:E5"/>
    <mergeCell ref="F5:I5"/>
    <mergeCell ref="J5:M5"/>
    <mergeCell ref="A44:M44"/>
    <mergeCell ref="A46:A47"/>
    <mergeCell ref="B46:E46"/>
    <mergeCell ref="F46:I46"/>
    <mergeCell ref="J46:M46"/>
    <mergeCell ref="J42:M42"/>
    <mergeCell ref="A106:M106"/>
    <mergeCell ref="A107:M107"/>
    <mergeCell ref="A108:M108"/>
    <mergeCell ref="A86:M86"/>
    <mergeCell ref="A88:A89"/>
    <mergeCell ref="B88:E88"/>
    <mergeCell ref="F88:I88"/>
    <mergeCell ref="J88:M88"/>
  </mergeCells>
  <pageMargins left="0.70866141732283472" right="0.70866141732283472" top="0.74803149606299213" bottom="0.74803149606299213" header="0.31496062992125984" footer="0.31496062992125984"/>
  <pageSetup paperSize="9" scale="75" orientation="landscape" r:id="rId1"/>
  <rowBreaks count="2" manualBreakCount="2">
    <brk id="40"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view="pageBreakPreview" topLeftCell="A34" zoomScale="160" zoomScaleNormal="70" zoomScaleSheetLayoutView="160" zoomScalePageLayoutView="39" workbookViewId="0">
      <selection activeCell="C16" sqref="C16"/>
    </sheetView>
  </sheetViews>
  <sheetFormatPr defaultColWidth="9.140625" defaultRowHeight="12.75"/>
  <cols>
    <col min="1" max="1" width="47.28515625" style="2" customWidth="1"/>
    <col min="2" max="2" width="4.140625" style="1" customWidth="1"/>
    <col min="3" max="3" width="52.85546875" style="104" customWidth="1"/>
    <col min="4" max="16384" width="9.140625" style="1"/>
  </cols>
  <sheetData>
    <row r="1" spans="1:3" ht="30" customHeight="1">
      <c r="A1" s="502" t="s">
        <v>743</v>
      </c>
      <c r="B1" s="502"/>
      <c r="C1" s="503" t="s">
        <v>745</v>
      </c>
    </row>
    <row r="2" spans="1:3" ht="30" customHeight="1"/>
    <row r="3" spans="1:3" s="6" customFormat="1" ht="15" customHeight="1">
      <c r="A3" s="371" t="s">
        <v>0</v>
      </c>
      <c r="B3" s="4"/>
      <c r="C3" s="373" t="s">
        <v>86</v>
      </c>
    </row>
    <row r="4" spans="1:3" s="6" customFormat="1" ht="11.25" customHeight="1">
      <c r="A4" s="371"/>
      <c r="B4" s="4"/>
      <c r="C4" s="374"/>
    </row>
    <row r="5" spans="1:3" s="6" customFormat="1" ht="57" customHeight="1">
      <c r="A5" s="383" t="s">
        <v>717</v>
      </c>
      <c r="C5" s="375" t="s">
        <v>701</v>
      </c>
    </row>
    <row r="6" spans="1:3" s="6" customFormat="1" ht="43.5" customHeight="1">
      <c r="A6" s="384" t="s">
        <v>718</v>
      </c>
      <c r="B6" s="385"/>
      <c r="C6" s="376" t="s">
        <v>744</v>
      </c>
    </row>
    <row r="7" spans="1:3" ht="343.5" customHeight="1">
      <c r="A7" s="383" t="s">
        <v>719</v>
      </c>
      <c r="B7" s="386"/>
      <c r="C7" s="377" t="s">
        <v>702</v>
      </c>
    </row>
    <row r="8" spans="1:3" ht="226.5" customHeight="1">
      <c r="A8" s="383" t="s">
        <v>720</v>
      </c>
      <c r="B8" s="387"/>
      <c r="C8" s="378" t="s">
        <v>703</v>
      </c>
    </row>
    <row r="9" spans="1:3" ht="30" customHeight="1">
      <c r="A9" s="502" t="s">
        <v>0</v>
      </c>
      <c r="B9" s="505"/>
      <c r="C9" s="506" t="s">
        <v>86</v>
      </c>
    </row>
    <row r="10" spans="1:3" ht="30" customHeight="1">
      <c r="A10" s="372"/>
      <c r="B10" s="10"/>
      <c r="C10" s="379"/>
    </row>
    <row r="11" spans="1:3" ht="142.5" customHeight="1">
      <c r="A11" s="383" t="s">
        <v>721</v>
      </c>
      <c r="B11" s="388"/>
      <c r="C11" s="378" t="s">
        <v>704</v>
      </c>
    </row>
    <row r="12" spans="1:3" ht="390" customHeight="1">
      <c r="A12" s="383" t="s">
        <v>722</v>
      </c>
      <c r="B12" s="6"/>
      <c r="C12" s="378" t="s">
        <v>705</v>
      </c>
    </row>
    <row r="13" spans="1:3" ht="30" customHeight="1">
      <c r="A13" s="502" t="s">
        <v>0</v>
      </c>
      <c r="B13" s="505"/>
      <c r="C13" s="506" t="s">
        <v>86</v>
      </c>
    </row>
    <row r="14" spans="1:3" ht="30" customHeight="1">
      <c r="A14" s="372"/>
      <c r="B14" s="10"/>
      <c r="C14" s="379"/>
    </row>
    <row r="15" spans="1:3" ht="357.75" customHeight="1">
      <c r="A15" s="377" t="s">
        <v>723</v>
      </c>
      <c r="B15" s="6"/>
      <c r="C15" s="380" t="s">
        <v>706</v>
      </c>
    </row>
    <row r="16" spans="1:3" ht="180" customHeight="1">
      <c r="A16" s="383" t="s">
        <v>724</v>
      </c>
      <c r="B16" s="6"/>
      <c r="C16" s="378" t="s">
        <v>707</v>
      </c>
    </row>
    <row r="17" spans="1:3" ht="155.25" customHeight="1">
      <c r="A17" s="383" t="s">
        <v>725</v>
      </c>
      <c r="B17" s="6"/>
      <c r="C17" s="378" t="s">
        <v>708</v>
      </c>
    </row>
    <row r="18" spans="1:3" ht="30" customHeight="1">
      <c r="A18" s="502" t="s">
        <v>0</v>
      </c>
      <c r="B18" s="505"/>
      <c r="C18" s="506" t="s">
        <v>86</v>
      </c>
    </row>
    <row r="19" spans="1:3" ht="14.25" customHeight="1">
      <c r="A19" s="372"/>
      <c r="B19" s="10"/>
      <c r="C19" s="379"/>
    </row>
    <row r="20" spans="1:3" ht="201" customHeight="1">
      <c r="A20" s="383" t="s">
        <v>726</v>
      </c>
      <c r="B20" s="173"/>
      <c r="C20" s="403" t="s">
        <v>752</v>
      </c>
    </row>
    <row r="21" spans="1:3" ht="38.25" customHeight="1">
      <c r="A21" s="383" t="s">
        <v>727</v>
      </c>
      <c r="B21" s="6"/>
      <c r="C21" s="381" t="s">
        <v>709</v>
      </c>
    </row>
    <row r="22" spans="1:3" ht="38.25" customHeight="1">
      <c r="A22" s="383" t="s">
        <v>728</v>
      </c>
      <c r="B22" s="173"/>
      <c r="C22" s="378" t="s">
        <v>710</v>
      </c>
    </row>
    <row r="23" spans="1:3" ht="45.75" customHeight="1">
      <c r="A23" s="389" t="s">
        <v>729</v>
      </c>
      <c r="B23" s="390"/>
      <c r="C23" s="382" t="s">
        <v>711</v>
      </c>
    </row>
    <row r="24" spans="1:3" ht="270.75" customHeight="1">
      <c r="A24" s="391" t="s">
        <v>746</v>
      </c>
      <c r="B24" s="173"/>
      <c r="C24" s="382" t="s">
        <v>747</v>
      </c>
    </row>
    <row r="25" spans="1:3" ht="30" customHeight="1">
      <c r="A25" s="502" t="s">
        <v>0</v>
      </c>
      <c r="B25" s="505"/>
      <c r="C25" s="506" t="s">
        <v>86</v>
      </c>
    </row>
    <row r="26" spans="1:3" ht="24" customHeight="1">
      <c r="A26" s="372"/>
      <c r="B26" s="10"/>
      <c r="C26" s="379"/>
    </row>
    <row r="27" spans="1:3" ht="168" customHeight="1">
      <c r="A27" s="389" t="s">
        <v>730</v>
      </c>
      <c r="B27" s="390"/>
      <c r="C27" s="382" t="s">
        <v>712</v>
      </c>
    </row>
    <row r="28" spans="1:3" ht="219.75" customHeight="1">
      <c r="A28" s="383" t="s">
        <v>748</v>
      </c>
      <c r="B28" s="386"/>
      <c r="C28" s="382" t="s">
        <v>749</v>
      </c>
    </row>
    <row r="29" spans="1:3" ht="170.25" customHeight="1">
      <c r="A29" s="383" t="s">
        <v>731</v>
      </c>
      <c r="B29" s="390"/>
      <c r="C29" s="382" t="s">
        <v>713</v>
      </c>
    </row>
    <row r="30" spans="1:3" ht="47.25" customHeight="1">
      <c r="A30" s="389" t="s">
        <v>732</v>
      </c>
      <c r="B30" s="390"/>
      <c r="C30" s="382" t="s">
        <v>714</v>
      </c>
    </row>
    <row r="31" spans="1:3" ht="99" customHeight="1">
      <c r="A31" s="389" t="s">
        <v>733</v>
      </c>
      <c r="B31" s="390"/>
      <c r="C31" s="382" t="s">
        <v>715</v>
      </c>
    </row>
    <row r="32" spans="1:3" ht="75.75" customHeight="1">
      <c r="A32" s="389" t="s">
        <v>734</v>
      </c>
      <c r="B32" s="6"/>
      <c r="C32" s="382" t="s">
        <v>716</v>
      </c>
    </row>
    <row r="33" spans="1:1" ht="3.75" customHeight="1">
      <c r="A33" s="12"/>
    </row>
    <row r="35" spans="1:1" ht="45.75" customHeight="1"/>
  </sheetData>
  <pageMargins left="0.70866141732283472" right="0.70866141732283472" top="0.74803149606299213" bottom="0.74803149606299213" header="0.31496062992125984" footer="0.31496062992125984"/>
  <pageSetup paperSize="9" scale="85" orientation="portrait" r:id="rId1"/>
  <rowBreaks count="4" manualBreakCount="4">
    <brk id="8" max="16383" man="1"/>
    <brk id="12" max="2" man="1"/>
    <brk id="17" max="2" man="1"/>
    <brk id="2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6"/>
  <sheetViews>
    <sheetView showGridLines="0" view="pageBreakPreview" topLeftCell="A376" zoomScale="110" zoomScaleNormal="70" zoomScaleSheetLayoutView="110" workbookViewId="0">
      <selection activeCell="D396" sqref="D396"/>
    </sheetView>
  </sheetViews>
  <sheetFormatPr defaultColWidth="9.140625" defaultRowHeight="12.75"/>
  <cols>
    <col min="1" max="1" width="5.42578125" style="143" customWidth="1"/>
    <col min="2" max="2" width="30.28515625" style="144" customWidth="1"/>
    <col min="3" max="3" width="16" style="145" customWidth="1"/>
    <col min="4" max="4" width="56.5703125" style="143" customWidth="1"/>
    <col min="5" max="5" width="15.42578125" style="146" customWidth="1"/>
    <col min="6" max="6" width="17" style="780" customWidth="1"/>
    <col min="7" max="16384" width="9.140625" style="143"/>
  </cols>
  <sheetData>
    <row r="1" spans="1:9" ht="38.1" customHeight="1">
      <c r="A1" s="556" t="s">
        <v>634</v>
      </c>
      <c r="B1" s="553"/>
      <c r="C1" s="667"/>
      <c r="D1" s="667"/>
      <c r="E1" s="1090" t="s">
        <v>63</v>
      </c>
      <c r="F1" s="1090"/>
    </row>
    <row r="2" spans="1:9" ht="5.25" customHeight="1">
      <c r="A2" s="453"/>
      <c r="B2" s="668"/>
      <c r="C2" s="669"/>
      <c r="D2" s="453"/>
      <c r="E2" s="670"/>
      <c r="F2" s="787"/>
    </row>
    <row r="3" spans="1:9" ht="45.75" customHeight="1" thickBot="1">
      <c r="A3" s="1175" t="s">
        <v>1051</v>
      </c>
      <c r="B3" s="1175"/>
      <c r="C3" s="1175"/>
      <c r="D3" s="1175"/>
      <c r="E3" s="1175"/>
      <c r="F3" s="1175"/>
    </row>
    <row r="4" spans="1:9" ht="30" customHeight="1">
      <c r="A4" s="1082" t="s">
        <v>378</v>
      </c>
      <c r="B4" s="1084" t="s">
        <v>17</v>
      </c>
      <c r="C4" s="1086" t="s">
        <v>154</v>
      </c>
      <c r="D4" s="1084" t="s">
        <v>379</v>
      </c>
      <c r="E4" s="1088" t="s">
        <v>380</v>
      </c>
      <c r="F4" s="1089"/>
    </row>
    <row r="5" spans="1:9" ht="30" customHeight="1">
      <c r="A5" s="1176"/>
      <c r="B5" s="1177"/>
      <c r="C5" s="1178"/>
      <c r="D5" s="1177"/>
      <c r="E5" s="838" t="s">
        <v>298</v>
      </c>
      <c r="F5" s="839" t="s">
        <v>99</v>
      </c>
      <c r="I5" s="275"/>
    </row>
    <row r="6" spans="1:9" ht="18.75" customHeight="1">
      <c r="A6" s="1189">
        <v>1</v>
      </c>
      <c r="B6" s="1111" t="s">
        <v>297</v>
      </c>
      <c r="C6" s="1191">
        <v>183903</v>
      </c>
      <c r="D6" s="149" t="s">
        <v>176</v>
      </c>
      <c r="E6" s="1179">
        <v>1903</v>
      </c>
      <c r="F6" s="1186">
        <f>ROUNDUP(E6/$C$6*100,2)</f>
        <v>1.04</v>
      </c>
    </row>
    <row r="7" spans="1:9" ht="20.25" customHeight="1">
      <c r="A7" s="1189"/>
      <c r="B7" s="1111"/>
      <c r="C7" s="1160"/>
      <c r="D7" s="148" t="s">
        <v>177</v>
      </c>
      <c r="E7" s="1180"/>
      <c r="F7" s="1186" t="e">
        <f t="shared" ref="F7:F59" si="0">D7/C7*100</f>
        <v>#VALUE!</v>
      </c>
    </row>
    <row r="8" spans="1:9" ht="15" customHeight="1">
      <c r="A8" s="1189"/>
      <c r="B8" s="1111"/>
      <c r="C8" s="1160"/>
      <c r="D8" s="149" t="s">
        <v>178</v>
      </c>
      <c r="E8" s="1179">
        <v>12781</v>
      </c>
      <c r="F8" s="1185">
        <f t="shared" ref="F8" si="1">ROUNDUP(E8/$C$6*100,2)</f>
        <v>6.95</v>
      </c>
    </row>
    <row r="9" spans="1:9" ht="30" customHeight="1">
      <c r="A9" s="1189"/>
      <c r="B9" s="1111"/>
      <c r="C9" s="1160"/>
      <c r="D9" s="148" t="s">
        <v>1053</v>
      </c>
      <c r="E9" s="1180"/>
      <c r="F9" s="1186" t="e">
        <f t="shared" si="0"/>
        <v>#VALUE!</v>
      </c>
    </row>
    <row r="10" spans="1:9" ht="19.5" customHeight="1">
      <c r="A10" s="1189"/>
      <c r="B10" s="1111"/>
      <c r="C10" s="1160"/>
      <c r="D10" s="149" t="s">
        <v>904</v>
      </c>
      <c r="E10" s="1179">
        <v>20854</v>
      </c>
      <c r="F10" s="1185">
        <f t="shared" ref="F10" si="2">ROUNDUP(E10/$C$6*100,2)</f>
        <v>11.34</v>
      </c>
    </row>
    <row r="11" spans="1:9" ht="22.5" customHeight="1">
      <c r="A11" s="1189"/>
      <c r="B11" s="1111"/>
      <c r="C11" s="1160"/>
      <c r="D11" s="150" t="s">
        <v>588</v>
      </c>
      <c r="E11" s="1180"/>
      <c r="F11" s="1186" t="e">
        <f t="shared" si="0"/>
        <v>#VALUE!</v>
      </c>
    </row>
    <row r="12" spans="1:9" ht="15" customHeight="1">
      <c r="A12" s="1189"/>
      <c r="B12" s="1111"/>
      <c r="C12" s="1160"/>
      <c r="D12" s="149" t="s">
        <v>299</v>
      </c>
      <c r="E12" s="1179">
        <v>1</v>
      </c>
      <c r="F12" s="1185">
        <f t="shared" ref="F12" si="3">ROUNDUP(E12/$C$6*100,2)</f>
        <v>0.01</v>
      </c>
    </row>
    <row r="13" spans="1:9" ht="15" customHeight="1">
      <c r="A13" s="1189"/>
      <c r="B13" s="1111"/>
      <c r="C13" s="1160"/>
      <c r="D13" s="148" t="s">
        <v>300</v>
      </c>
      <c r="E13" s="1180"/>
      <c r="F13" s="1186" t="e">
        <f t="shared" si="0"/>
        <v>#VALUE!</v>
      </c>
    </row>
    <row r="14" spans="1:9" ht="20.25" customHeight="1">
      <c r="A14" s="1189"/>
      <c r="B14" s="1111"/>
      <c r="C14" s="1160"/>
      <c r="D14" s="149" t="s">
        <v>969</v>
      </c>
      <c r="E14" s="1179">
        <v>1454</v>
      </c>
      <c r="F14" s="1185">
        <f t="shared" ref="F14" si="4">ROUNDUP(E14/$C$6*100,2)</f>
        <v>0.8</v>
      </c>
    </row>
    <row r="15" spans="1:9" ht="22.5" customHeight="1">
      <c r="A15" s="1189"/>
      <c r="B15" s="1111"/>
      <c r="C15" s="1160"/>
      <c r="D15" s="148" t="s">
        <v>531</v>
      </c>
      <c r="E15" s="1180"/>
      <c r="F15" s="1186" t="e">
        <f t="shared" si="0"/>
        <v>#VALUE!</v>
      </c>
    </row>
    <row r="16" spans="1:9" ht="21" customHeight="1">
      <c r="A16" s="1189"/>
      <c r="B16" s="1111"/>
      <c r="C16" s="1160"/>
      <c r="D16" s="147" t="s">
        <v>841</v>
      </c>
      <c r="E16" s="1179">
        <v>31</v>
      </c>
      <c r="F16" s="1185">
        <f t="shared" ref="F16" si="5">ROUNDUP(E16/$C$6*100,2)</f>
        <v>0.02</v>
      </c>
    </row>
    <row r="17" spans="1:6" ht="21.75" customHeight="1">
      <c r="A17" s="1189"/>
      <c r="B17" s="1111"/>
      <c r="C17" s="1160"/>
      <c r="D17" s="150" t="s">
        <v>840</v>
      </c>
      <c r="E17" s="1180"/>
      <c r="F17" s="1186" t="e">
        <f t="shared" si="0"/>
        <v>#VALUE!</v>
      </c>
    </row>
    <row r="18" spans="1:6" ht="18.75" customHeight="1">
      <c r="A18" s="1189"/>
      <c r="B18" s="1111"/>
      <c r="C18" s="1160"/>
      <c r="D18" s="149" t="s">
        <v>1054</v>
      </c>
      <c r="E18" s="1179">
        <v>717</v>
      </c>
      <c r="F18" s="1185">
        <f t="shared" ref="F18" si="6">ROUNDUP(E18/$C$6*100,2)</f>
        <v>0.39</v>
      </c>
    </row>
    <row r="19" spans="1:6" ht="12.75" customHeight="1" thickBot="1">
      <c r="A19" s="1190"/>
      <c r="B19" s="1112"/>
      <c r="C19" s="1161"/>
      <c r="D19" s="152" t="s">
        <v>532</v>
      </c>
      <c r="E19" s="1187"/>
      <c r="F19" s="1188" t="e">
        <f t="shared" si="0"/>
        <v>#VALUE!</v>
      </c>
    </row>
    <row r="20" spans="1:6" ht="15" customHeight="1">
      <c r="A20" s="1193">
        <v>2</v>
      </c>
      <c r="B20" s="1121" t="s">
        <v>381</v>
      </c>
      <c r="C20" s="1194">
        <v>688678</v>
      </c>
      <c r="D20" s="147" t="s">
        <v>180</v>
      </c>
      <c r="E20" s="1180">
        <v>12058</v>
      </c>
      <c r="F20" s="1185">
        <f>ROUNDUP(E20/$C$20*100,2)</f>
        <v>1.76</v>
      </c>
    </row>
    <row r="21" spans="1:6" ht="15" customHeight="1">
      <c r="A21" s="1142"/>
      <c r="B21" s="1122"/>
      <c r="C21" s="1195"/>
      <c r="D21" s="148" t="s">
        <v>355</v>
      </c>
      <c r="E21" s="1182"/>
      <c r="F21" s="1186" t="e">
        <f t="shared" si="0"/>
        <v>#VALUE!</v>
      </c>
    </row>
    <row r="22" spans="1:6" ht="15" customHeight="1">
      <c r="A22" s="1142"/>
      <c r="B22" s="1122"/>
      <c r="C22" s="1195"/>
      <c r="D22" s="149" t="s">
        <v>181</v>
      </c>
      <c r="E22" s="1182">
        <v>35525</v>
      </c>
      <c r="F22" s="1186">
        <f t="shared" ref="F22" si="7">ROUNDUP(E22/$C$20*100,2)</f>
        <v>5.16</v>
      </c>
    </row>
    <row r="23" spans="1:6" ht="25.5" customHeight="1">
      <c r="A23" s="1142"/>
      <c r="B23" s="1122"/>
      <c r="C23" s="1195"/>
      <c r="D23" s="148" t="s">
        <v>589</v>
      </c>
      <c r="E23" s="1182"/>
      <c r="F23" s="1186" t="e">
        <f t="shared" si="0"/>
        <v>#VALUE!</v>
      </c>
    </row>
    <row r="24" spans="1:6" ht="15" customHeight="1">
      <c r="A24" s="1142"/>
      <c r="B24" s="1122"/>
      <c r="C24" s="1195"/>
      <c r="D24" s="149" t="s">
        <v>1055</v>
      </c>
      <c r="E24" s="1182">
        <v>36270</v>
      </c>
      <c r="F24" s="1186">
        <f t="shared" ref="F24" si="8">ROUNDUP(E24/$C$20*100,2)</f>
        <v>5.27</v>
      </c>
    </row>
    <row r="25" spans="1:6" ht="21" customHeight="1">
      <c r="A25" s="1142"/>
      <c r="B25" s="1122"/>
      <c r="C25" s="1195"/>
      <c r="D25" s="148" t="s">
        <v>590</v>
      </c>
      <c r="E25" s="1182"/>
      <c r="F25" s="1186" t="e">
        <f t="shared" si="0"/>
        <v>#VALUE!</v>
      </c>
    </row>
    <row r="26" spans="1:6" ht="15" customHeight="1">
      <c r="A26" s="1142"/>
      <c r="B26" s="1122"/>
      <c r="C26" s="1195"/>
      <c r="D26" s="149" t="s">
        <v>183</v>
      </c>
      <c r="E26" s="1182">
        <v>1745</v>
      </c>
      <c r="F26" s="1186">
        <f t="shared" ref="F26" si="9">ROUNDUP(E26/$C$20*100,2)</f>
        <v>0.26</v>
      </c>
    </row>
    <row r="27" spans="1:6" ht="15" customHeight="1">
      <c r="A27" s="1142"/>
      <c r="B27" s="1122"/>
      <c r="C27" s="1195"/>
      <c r="D27" s="148" t="s">
        <v>184</v>
      </c>
      <c r="E27" s="1182"/>
      <c r="F27" s="1186" t="e">
        <f t="shared" si="0"/>
        <v>#VALUE!</v>
      </c>
    </row>
    <row r="28" spans="1:6" ht="15" customHeight="1">
      <c r="A28" s="1142"/>
      <c r="B28" s="1122"/>
      <c r="C28" s="1195"/>
      <c r="D28" s="149" t="s">
        <v>973</v>
      </c>
      <c r="E28" s="1182">
        <v>132</v>
      </c>
      <c r="F28" s="1186">
        <f t="shared" ref="F28" si="10">ROUNDUP(E28/$C$20*100,2)</f>
        <v>0.02</v>
      </c>
    </row>
    <row r="29" spans="1:6" ht="15" customHeight="1">
      <c r="A29" s="1142"/>
      <c r="B29" s="1122"/>
      <c r="C29" s="1195"/>
      <c r="D29" s="148" t="s">
        <v>301</v>
      </c>
      <c r="E29" s="1182"/>
      <c r="F29" s="1186" t="e">
        <f t="shared" si="0"/>
        <v>#VALUE!</v>
      </c>
    </row>
    <row r="30" spans="1:6" ht="15" customHeight="1">
      <c r="A30" s="1142"/>
      <c r="B30" s="1122"/>
      <c r="C30" s="1195"/>
      <c r="D30" s="149" t="s">
        <v>450</v>
      </c>
      <c r="E30" s="1182">
        <v>10</v>
      </c>
      <c r="F30" s="1186">
        <f t="shared" ref="F30" si="11">ROUNDUP(E30/$C$20*100,2)</f>
        <v>0.01</v>
      </c>
    </row>
    <row r="31" spans="1:6" ht="15" customHeight="1" thickBot="1">
      <c r="A31" s="1143"/>
      <c r="B31" s="1130"/>
      <c r="C31" s="1196"/>
      <c r="D31" s="152" t="s">
        <v>1056</v>
      </c>
      <c r="E31" s="1192"/>
      <c r="F31" s="1188" t="e">
        <f t="shared" si="0"/>
        <v>#VALUE!</v>
      </c>
    </row>
    <row r="32" spans="1:6" ht="15" customHeight="1">
      <c r="A32" s="1193">
        <v>3</v>
      </c>
      <c r="B32" s="1121" t="s">
        <v>842</v>
      </c>
      <c r="C32" s="1123">
        <v>222067</v>
      </c>
      <c r="D32" s="147" t="s">
        <v>185</v>
      </c>
      <c r="E32" s="1201">
        <v>28635</v>
      </c>
      <c r="F32" s="1185">
        <f>ROUNDUP(E32/$C$32*100,2)</f>
        <v>12.9</v>
      </c>
    </row>
    <row r="33" spans="1:6" ht="15" customHeight="1">
      <c r="A33" s="1142"/>
      <c r="B33" s="1122"/>
      <c r="C33" s="1124"/>
      <c r="D33" s="148" t="s">
        <v>186</v>
      </c>
      <c r="E33" s="1198"/>
      <c r="F33" s="1186" t="e">
        <f t="shared" si="0"/>
        <v>#VALUE!</v>
      </c>
    </row>
    <row r="34" spans="1:6" ht="15" customHeight="1">
      <c r="A34" s="1142"/>
      <c r="B34" s="1122"/>
      <c r="C34" s="1124"/>
      <c r="D34" s="149" t="s">
        <v>187</v>
      </c>
      <c r="E34" s="1198">
        <v>8925</v>
      </c>
      <c r="F34" s="1197">
        <f t="shared" ref="F34" si="12">ROUNDUP(E34/$C$32*100,2)</f>
        <v>4.0199999999999996</v>
      </c>
    </row>
    <row r="35" spans="1:6" ht="15" customHeight="1">
      <c r="A35" s="1142"/>
      <c r="B35" s="1122"/>
      <c r="C35" s="1124"/>
      <c r="D35" s="148" t="s">
        <v>591</v>
      </c>
      <c r="E35" s="1198"/>
      <c r="F35" s="1185" t="e">
        <f t="shared" si="0"/>
        <v>#VALUE!</v>
      </c>
    </row>
    <row r="36" spans="1:6" ht="15" customHeight="1">
      <c r="A36" s="1142"/>
      <c r="B36" s="1122"/>
      <c r="C36" s="1124"/>
      <c r="D36" s="149" t="s">
        <v>188</v>
      </c>
      <c r="E36" s="1198">
        <v>352</v>
      </c>
      <c r="F36" s="1197">
        <f t="shared" ref="F36" si="13">ROUNDUP(E36/$C$32*100,2)</f>
        <v>0.16</v>
      </c>
    </row>
    <row r="37" spans="1:6" ht="24.75" customHeight="1">
      <c r="A37" s="1142"/>
      <c r="B37" s="1122"/>
      <c r="C37" s="1124"/>
      <c r="D37" s="148" t="s">
        <v>189</v>
      </c>
      <c r="E37" s="1198"/>
      <c r="F37" s="1185" t="e">
        <f t="shared" si="0"/>
        <v>#VALUE!</v>
      </c>
    </row>
    <row r="38" spans="1:6" ht="15" customHeight="1">
      <c r="A38" s="1142"/>
      <c r="B38" s="1122"/>
      <c r="C38" s="1124"/>
      <c r="D38" s="149" t="s">
        <v>190</v>
      </c>
      <c r="E38" s="1198">
        <v>3210</v>
      </c>
      <c r="F38" s="1197">
        <f t="shared" ref="F38" si="14">ROUNDUP(E38/$C$32*100,2)</f>
        <v>1.45</v>
      </c>
    </row>
    <row r="39" spans="1:6" ht="15" customHeight="1">
      <c r="A39" s="1142"/>
      <c r="B39" s="1122"/>
      <c r="C39" s="1124"/>
      <c r="D39" s="148" t="s">
        <v>1057</v>
      </c>
      <c r="E39" s="1198"/>
      <c r="F39" s="1185" t="e">
        <f t="shared" si="0"/>
        <v>#VALUE!</v>
      </c>
    </row>
    <row r="40" spans="1:6" ht="15" customHeight="1">
      <c r="A40" s="1142"/>
      <c r="B40" s="1122"/>
      <c r="C40" s="1124"/>
      <c r="D40" s="149" t="s">
        <v>498</v>
      </c>
      <c r="E40" s="1198">
        <v>12</v>
      </c>
      <c r="F40" s="1197">
        <f t="shared" ref="F40" si="15">ROUNDUP(E40/$C$32*100,2)</f>
        <v>0.01</v>
      </c>
    </row>
    <row r="41" spans="1:6" ht="15" customHeight="1">
      <c r="A41" s="1142"/>
      <c r="B41" s="1122"/>
      <c r="C41" s="1124"/>
      <c r="D41" s="148" t="s">
        <v>499</v>
      </c>
      <c r="E41" s="1198"/>
      <c r="F41" s="1185" t="e">
        <f t="shared" si="0"/>
        <v>#VALUE!</v>
      </c>
    </row>
    <row r="42" spans="1:6" ht="12.75" customHeight="1">
      <c r="A42" s="1142"/>
      <c r="B42" s="1122"/>
      <c r="C42" s="1124"/>
      <c r="D42" s="149" t="s">
        <v>500</v>
      </c>
      <c r="E42" s="1198">
        <v>7</v>
      </c>
      <c r="F42" s="1197">
        <f t="shared" ref="F42" si="16">ROUNDUP(E42/$C$32*100,2)</f>
        <v>0.01</v>
      </c>
    </row>
    <row r="43" spans="1:6" ht="27.75" customHeight="1">
      <c r="A43" s="1142"/>
      <c r="B43" s="1122"/>
      <c r="C43" s="1124"/>
      <c r="D43" s="148" t="s">
        <v>533</v>
      </c>
      <c r="E43" s="1198"/>
      <c r="F43" s="1185" t="e">
        <f t="shared" si="0"/>
        <v>#VALUE!</v>
      </c>
    </row>
    <row r="44" spans="1:6" ht="18" customHeight="1">
      <c r="A44" s="1142"/>
      <c r="B44" s="1122"/>
      <c r="C44" s="1124"/>
      <c r="D44" s="147" t="s">
        <v>556</v>
      </c>
      <c r="E44" s="1199">
        <v>604</v>
      </c>
      <c r="F44" s="1197">
        <f t="shared" ref="F44" si="17">ROUNDUP(E44/$C$32*100,2)</f>
        <v>0.28000000000000003</v>
      </c>
    </row>
    <row r="45" spans="1:6" ht="18" customHeight="1">
      <c r="A45" s="1142"/>
      <c r="B45" s="1122"/>
      <c r="C45" s="1124"/>
      <c r="D45" s="150" t="s">
        <v>557</v>
      </c>
      <c r="E45" s="1200"/>
      <c r="F45" s="1185" t="e">
        <f t="shared" si="0"/>
        <v>#VALUE!</v>
      </c>
    </row>
    <row r="46" spans="1:6" ht="15" customHeight="1">
      <c r="A46" s="1142"/>
      <c r="B46" s="1122"/>
      <c r="C46" s="1124"/>
      <c r="D46" s="149" t="s">
        <v>593</v>
      </c>
      <c r="E46" s="1198">
        <v>91</v>
      </c>
      <c r="F46" s="1197">
        <f t="shared" ref="F46" si="18">ROUNDUP(E46/$C$32*100,2)</f>
        <v>0.05</v>
      </c>
    </row>
    <row r="47" spans="1:6" ht="18" customHeight="1" thickBot="1">
      <c r="A47" s="1143"/>
      <c r="B47" s="1130"/>
      <c r="C47" s="1125"/>
      <c r="D47" s="152" t="s">
        <v>594</v>
      </c>
      <c r="E47" s="1202"/>
      <c r="F47" s="1203" t="e">
        <f t="shared" si="0"/>
        <v>#VALUE!</v>
      </c>
    </row>
    <row r="48" spans="1:6" ht="15" customHeight="1">
      <c r="A48" s="1141">
        <v>4</v>
      </c>
      <c r="B48" s="1129" t="s">
        <v>382</v>
      </c>
      <c r="C48" s="1131">
        <v>588759</v>
      </c>
      <c r="D48" s="151" t="s">
        <v>191</v>
      </c>
      <c r="E48" s="1201">
        <v>44210</v>
      </c>
      <c r="F48" s="1207">
        <f>ROUNDUP(E48/$C$48*100,2)</f>
        <v>7.51</v>
      </c>
    </row>
    <row r="49" spans="1:6" ht="18" customHeight="1">
      <c r="A49" s="1142"/>
      <c r="B49" s="1122"/>
      <c r="C49" s="1124"/>
      <c r="D49" s="148" t="s">
        <v>192</v>
      </c>
      <c r="E49" s="1198"/>
      <c r="F49" s="1138" t="e">
        <f t="shared" si="0"/>
        <v>#VALUE!</v>
      </c>
    </row>
    <row r="50" spans="1:6" ht="15" customHeight="1">
      <c r="A50" s="1142"/>
      <c r="B50" s="1122"/>
      <c r="C50" s="1124"/>
      <c r="D50" s="149" t="s">
        <v>193</v>
      </c>
      <c r="E50" s="1198">
        <v>16352</v>
      </c>
      <c r="F50" s="1204">
        <f t="shared" ref="F50" si="19">ROUNDUP(E50/$C$48*100,2)</f>
        <v>2.78</v>
      </c>
    </row>
    <row r="51" spans="1:6" ht="27" customHeight="1">
      <c r="A51" s="1142"/>
      <c r="B51" s="1122"/>
      <c r="C51" s="1124"/>
      <c r="D51" s="148" t="s">
        <v>194</v>
      </c>
      <c r="E51" s="1198"/>
      <c r="F51" s="1137" t="e">
        <f t="shared" si="0"/>
        <v>#VALUE!</v>
      </c>
    </row>
    <row r="52" spans="1:6" ht="15" customHeight="1">
      <c r="A52" s="1142"/>
      <c r="B52" s="1122"/>
      <c r="C52" s="1124"/>
      <c r="D52" s="149" t="s">
        <v>195</v>
      </c>
      <c r="E52" s="1198">
        <v>156</v>
      </c>
      <c r="F52" s="1204">
        <f t="shared" ref="F52" si="20">ROUNDUP(E52/$C$48*100,2)</f>
        <v>0.03</v>
      </c>
    </row>
    <row r="53" spans="1:6" ht="15" customHeight="1">
      <c r="A53" s="1142"/>
      <c r="B53" s="1122"/>
      <c r="C53" s="1124"/>
      <c r="D53" s="148" t="s">
        <v>196</v>
      </c>
      <c r="E53" s="1198"/>
      <c r="F53" s="1137" t="e">
        <f t="shared" si="0"/>
        <v>#VALUE!</v>
      </c>
    </row>
    <row r="54" spans="1:6" ht="15" customHeight="1">
      <c r="A54" s="1142"/>
      <c r="B54" s="1122"/>
      <c r="C54" s="1124"/>
      <c r="D54" s="149" t="s">
        <v>534</v>
      </c>
      <c r="E54" s="1198">
        <v>3603</v>
      </c>
      <c r="F54" s="1205">
        <f t="shared" ref="F54" si="21">ROUNDUP(E54/$C$48*100,2)</f>
        <v>0.62</v>
      </c>
    </row>
    <row r="55" spans="1:6" ht="18" customHeight="1">
      <c r="A55" s="1142"/>
      <c r="B55" s="1122"/>
      <c r="C55" s="1124"/>
      <c r="D55" s="148" t="s">
        <v>558</v>
      </c>
      <c r="E55" s="1198"/>
      <c r="F55" s="1137" t="e">
        <f t="shared" si="0"/>
        <v>#VALUE!</v>
      </c>
    </row>
    <row r="56" spans="1:6" ht="15" customHeight="1">
      <c r="A56" s="1142"/>
      <c r="B56" s="1122"/>
      <c r="C56" s="1124"/>
      <c r="D56" s="149" t="s">
        <v>1058</v>
      </c>
      <c r="E56" s="1198">
        <v>20</v>
      </c>
      <c r="F56" s="1204">
        <f t="shared" ref="F56" si="22">ROUNDUP(E56/$C$48*100,2)</f>
        <v>0.01</v>
      </c>
    </row>
    <row r="57" spans="1:6" ht="20.25" customHeight="1">
      <c r="A57" s="1142"/>
      <c r="B57" s="1122"/>
      <c r="C57" s="1124"/>
      <c r="D57" s="148" t="s">
        <v>1059</v>
      </c>
      <c r="E57" s="1198"/>
      <c r="F57" s="1137" t="e">
        <f t="shared" si="0"/>
        <v>#VALUE!</v>
      </c>
    </row>
    <row r="58" spans="1:6" ht="15" customHeight="1">
      <c r="A58" s="1142"/>
      <c r="B58" s="1122"/>
      <c r="C58" s="1124"/>
      <c r="D58" s="149" t="s">
        <v>501</v>
      </c>
      <c r="E58" s="1198">
        <v>717</v>
      </c>
      <c r="F58" s="1204">
        <f t="shared" ref="F58" si="23">ROUNDUP(E58/$C$48*100,2)</f>
        <v>0.13</v>
      </c>
    </row>
    <row r="59" spans="1:6" ht="29.25" customHeight="1" thickBot="1">
      <c r="A59" s="1143"/>
      <c r="B59" s="1130"/>
      <c r="C59" s="1125"/>
      <c r="D59" s="152" t="s">
        <v>595</v>
      </c>
      <c r="E59" s="1202"/>
      <c r="F59" s="1206" t="e">
        <f t="shared" si="0"/>
        <v>#VALUE!</v>
      </c>
    </row>
    <row r="60" spans="1:6" ht="15" customHeight="1"/>
    <row r="61" spans="1:6" ht="38.1" customHeight="1">
      <c r="A61" s="556" t="s">
        <v>634</v>
      </c>
      <c r="B61" s="553"/>
      <c r="C61" s="667"/>
      <c r="D61" s="667"/>
      <c r="E61" s="1090" t="s">
        <v>63</v>
      </c>
      <c r="F61" s="1090"/>
    </row>
    <row r="62" spans="1:6" ht="9.75" customHeight="1">
      <c r="A62" s="453"/>
      <c r="B62" s="668"/>
      <c r="C62" s="669"/>
      <c r="D62" s="453"/>
      <c r="E62" s="670"/>
      <c r="F62" s="787"/>
    </row>
    <row r="63" spans="1:6" ht="39" customHeight="1" thickBot="1">
      <c r="A63" s="1175" t="s">
        <v>1052</v>
      </c>
      <c r="B63" s="1175"/>
      <c r="C63" s="1175"/>
      <c r="D63" s="1175"/>
      <c r="E63" s="1175"/>
      <c r="F63" s="1175"/>
    </row>
    <row r="64" spans="1:6" ht="36.75" customHeight="1">
      <c r="A64" s="1082" t="s">
        <v>378</v>
      </c>
      <c r="B64" s="1084" t="s">
        <v>17</v>
      </c>
      <c r="C64" s="1086" t="s">
        <v>154</v>
      </c>
      <c r="D64" s="1084" t="s">
        <v>379</v>
      </c>
      <c r="E64" s="1088" t="s">
        <v>380</v>
      </c>
      <c r="F64" s="1089"/>
    </row>
    <row r="65" spans="1:6" ht="34.5" customHeight="1" thickBot="1">
      <c r="A65" s="1083"/>
      <c r="B65" s="1085"/>
      <c r="C65" s="1087"/>
      <c r="D65" s="1085"/>
      <c r="E65" s="554" t="s">
        <v>298</v>
      </c>
      <c r="F65" s="555" t="s">
        <v>99</v>
      </c>
    </row>
    <row r="66" spans="1:6" ht="21.75" customHeight="1">
      <c r="A66" s="1141">
        <v>5</v>
      </c>
      <c r="B66" s="1129" t="s">
        <v>383</v>
      </c>
      <c r="C66" s="1113">
        <v>1363439</v>
      </c>
      <c r="D66" s="151" t="s">
        <v>197</v>
      </c>
      <c r="E66" s="1201">
        <v>44176</v>
      </c>
      <c r="F66" s="1207">
        <v>3.1</v>
      </c>
    </row>
    <row r="67" spans="1:6" ht="25.5" customHeight="1">
      <c r="A67" s="1142"/>
      <c r="B67" s="1122"/>
      <c r="C67" s="1114"/>
      <c r="D67" s="148" t="s">
        <v>535</v>
      </c>
      <c r="E67" s="1198"/>
      <c r="F67" s="1138" t="e">
        <f t="shared" ref="F67:F115" si="24">D67/C67*100</f>
        <v>#VALUE!</v>
      </c>
    </row>
    <row r="68" spans="1:6" ht="12" customHeight="1">
      <c r="A68" s="1142"/>
      <c r="B68" s="1122"/>
      <c r="C68" s="1114"/>
      <c r="D68" s="149" t="s">
        <v>198</v>
      </c>
      <c r="E68" s="1198">
        <v>52323</v>
      </c>
      <c r="F68" s="1137">
        <v>3.81</v>
      </c>
    </row>
    <row r="69" spans="1:6" ht="19.5" customHeight="1">
      <c r="A69" s="1142"/>
      <c r="B69" s="1122"/>
      <c r="C69" s="1114"/>
      <c r="D69" s="148" t="s">
        <v>536</v>
      </c>
      <c r="E69" s="1198"/>
      <c r="F69" s="1138" t="e">
        <f t="shared" si="24"/>
        <v>#VALUE!</v>
      </c>
    </row>
    <row r="70" spans="1:6" ht="15" customHeight="1">
      <c r="A70" s="1142"/>
      <c r="B70" s="1122"/>
      <c r="C70" s="1114"/>
      <c r="D70" s="149" t="s">
        <v>356</v>
      </c>
      <c r="E70" s="1198">
        <v>4921</v>
      </c>
      <c r="F70" s="1137">
        <v>0.37</v>
      </c>
    </row>
    <row r="71" spans="1:6" ht="25.5">
      <c r="A71" s="1142"/>
      <c r="B71" s="1122"/>
      <c r="C71" s="1114"/>
      <c r="D71" s="148" t="s">
        <v>302</v>
      </c>
      <c r="E71" s="1198"/>
      <c r="F71" s="1138" t="e">
        <f t="shared" si="24"/>
        <v>#VALUE!</v>
      </c>
    </row>
    <row r="72" spans="1:6" ht="16.5" customHeight="1">
      <c r="A72" s="1142"/>
      <c r="B72" s="1122"/>
      <c r="C72" s="1114"/>
      <c r="D72" s="149" t="s">
        <v>199</v>
      </c>
      <c r="E72" s="1198">
        <v>18</v>
      </c>
      <c r="F72" s="1137">
        <v>0.01</v>
      </c>
    </row>
    <row r="73" spans="1:6" ht="17.25" customHeight="1">
      <c r="A73" s="1142"/>
      <c r="B73" s="1122"/>
      <c r="C73" s="1114"/>
      <c r="D73" s="148" t="s">
        <v>200</v>
      </c>
      <c r="E73" s="1198"/>
      <c r="F73" s="1138" t="e">
        <f t="shared" si="24"/>
        <v>#VALUE!</v>
      </c>
    </row>
    <row r="74" spans="1:6" ht="15" customHeight="1">
      <c r="A74" s="1142"/>
      <c r="B74" s="1122"/>
      <c r="C74" s="1114"/>
      <c r="D74" s="149" t="s">
        <v>635</v>
      </c>
      <c r="E74" s="1198">
        <v>20</v>
      </c>
      <c r="F74" s="1137">
        <f t="shared" ref="F74:F90" si="25">ROUNDUP(E74/$C$66*100,2)</f>
        <v>0.01</v>
      </c>
    </row>
    <row r="75" spans="1:6" ht="26.25" customHeight="1">
      <c r="A75" s="1142"/>
      <c r="B75" s="1122"/>
      <c r="C75" s="1114"/>
      <c r="D75" s="148" t="s">
        <v>1060</v>
      </c>
      <c r="E75" s="1198"/>
      <c r="F75" s="1138" t="e">
        <f t="shared" si="24"/>
        <v>#VALUE!</v>
      </c>
    </row>
    <row r="76" spans="1:6" ht="15" customHeight="1">
      <c r="A76" s="1142"/>
      <c r="B76" s="1122"/>
      <c r="C76" s="1114"/>
      <c r="D76" s="149" t="s">
        <v>201</v>
      </c>
      <c r="E76" s="1198">
        <v>14332</v>
      </c>
      <c r="F76" s="1137">
        <v>1.04</v>
      </c>
    </row>
    <row r="77" spans="1:6" ht="15" customHeight="1">
      <c r="A77" s="1142"/>
      <c r="B77" s="1122"/>
      <c r="C77" s="1114"/>
      <c r="D77" s="148" t="s">
        <v>202</v>
      </c>
      <c r="E77" s="1198"/>
      <c r="F77" s="1138" t="e">
        <f t="shared" si="24"/>
        <v>#VALUE!</v>
      </c>
    </row>
    <row r="78" spans="1:6" ht="15" customHeight="1">
      <c r="A78" s="1142"/>
      <c r="B78" s="1122"/>
      <c r="C78" s="1114"/>
      <c r="D78" s="149" t="s">
        <v>978</v>
      </c>
      <c r="E78" s="1198">
        <v>1486</v>
      </c>
      <c r="F78" s="1137">
        <v>0.12</v>
      </c>
    </row>
    <row r="79" spans="1:6" ht="15" customHeight="1">
      <c r="A79" s="1142"/>
      <c r="B79" s="1122"/>
      <c r="C79" s="1114"/>
      <c r="D79" s="148" t="s">
        <v>979</v>
      </c>
      <c r="E79" s="1198"/>
      <c r="F79" s="1138" t="e">
        <f t="shared" si="24"/>
        <v>#VALUE!</v>
      </c>
    </row>
    <row r="80" spans="1:6" ht="15" customHeight="1">
      <c r="A80" s="1142"/>
      <c r="B80" s="1122"/>
      <c r="C80" s="1114"/>
      <c r="D80" s="149" t="s">
        <v>452</v>
      </c>
      <c r="E80" s="1200">
        <v>39</v>
      </c>
      <c r="F80" s="1137">
        <v>0.01</v>
      </c>
    </row>
    <row r="81" spans="1:6" ht="26.25" customHeight="1">
      <c r="A81" s="1142"/>
      <c r="B81" s="1122"/>
      <c r="C81" s="1114"/>
      <c r="D81" s="150" t="s">
        <v>439</v>
      </c>
      <c r="E81" s="1199"/>
      <c r="F81" s="1138" t="e">
        <f t="shared" si="24"/>
        <v>#VALUE!</v>
      </c>
    </row>
    <row r="82" spans="1:6" ht="15" customHeight="1">
      <c r="A82" s="1142"/>
      <c r="B82" s="1122"/>
      <c r="C82" s="1114"/>
      <c r="D82" s="149" t="s">
        <v>596</v>
      </c>
      <c r="E82" s="1200">
        <v>71</v>
      </c>
      <c r="F82" s="1137">
        <f t="shared" si="25"/>
        <v>0.01</v>
      </c>
    </row>
    <row r="83" spans="1:6" ht="34.5" customHeight="1">
      <c r="A83" s="1142"/>
      <c r="B83" s="1122"/>
      <c r="C83" s="1114"/>
      <c r="D83" s="150" t="s">
        <v>597</v>
      </c>
      <c r="E83" s="1199"/>
      <c r="F83" s="1138" t="e">
        <f t="shared" si="24"/>
        <v>#VALUE!</v>
      </c>
    </row>
    <row r="84" spans="1:6" ht="15" customHeight="1">
      <c r="A84" s="1142"/>
      <c r="B84" s="1122"/>
      <c r="C84" s="1114"/>
      <c r="D84" s="149" t="s">
        <v>357</v>
      </c>
      <c r="E84" s="1198">
        <v>12</v>
      </c>
      <c r="F84" s="1137">
        <f t="shared" si="25"/>
        <v>0.01</v>
      </c>
    </row>
    <row r="85" spans="1:6" ht="34.5" customHeight="1">
      <c r="A85" s="1142"/>
      <c r="B85" s="1122"/>
      <c r="C85" s="1114"/>
      <c r="D85" s="148" t="s">
        <v>203</v>
      </c>
      <c r="E85" s="1198"/>
      <c r="F85" s="1138" t="e">
        <f t="shared" si="24"/>
        <v>#VALUE!</v>
      </c>
    </row>
    <row r="86" spans="1:6" ht="15" customHeight="1">
      <c r="A86" s="1142"/>
      <c r="B86" s="1122"/>
      <c r="C86" s="1114"/>
      <c r="D86" s="149" t="s">
        <v>358</v>
      </c>
      <c r="E86" s="1200">
        <v>30</v>
      </c>
      <c r="F86" s="1137">
        <f t="shared" si="25"/>
        <v>0.01</v>
      </c>
    </row>
    <row r="87" spans="1:6" ht="15" customHeight="1">
      <c r="A87" s="1142"/>
      <c r="B87" s="1122"/>
      <c r="C87" s="1114"/>
      <c r="D87" s="150" t="s">
        <v>359</v>
      </c>
      <c r="E87" s="1199"/>
      <c r="F87" s="1138" t="e">
        <f t="shared" si="24"/>
        <v>#VALUE!</v>
      </c>
    </row>
    <row r="88" spans="1:6" ht="15" customHeight="1">
      <c r="A88" s="1142"/>
      <c r="B88" s="1122"/>
      <c r="C88" s="1114"/>
      <c r="D88" s="149" t="s">
        <v>453</v>
      </c>
      <c r="E88" s="1200">
        <v>186</v>
      </c>
      <c r="F88" s="1137">
        <f t="shared" si="25"/>
        <v>0.02</v>
      </c>
    </row>
    <row r="89" spans="1:6" ht="19.5" customHeight="1">
      <c r="A89" s="1142"/>
      <c r="B89" s="1122"/>
      <c r="C89" s="1114"/>
      <c r="D89" s="148" t="s">
        <v>454</v>
      </c>
      <c r="E89" s="1199"/>
      <c r="F89" s="1138" t="e">
        <f t="shared" si="24"/>
        <v>#VALUE!</v>
      </c>
    </row>
    <row r="90" spans="1:6" ht="15" customHeight="1">
      <c r="A90" s="1142"/>
      <c r="B90" s="1122"/>
      <c r="C90" s="1114"/>
      <c r="D90" s="149" t="s">
        <v>455</v>
      </c>
      <c r="E90" s="1200">
        <v>23</v>
      </c>
      <c r="F90" s="1137">
        <f t="shared" si="25"/>
        <v>0.01</v>
      </c>
    </row>
    <row r="91" spans="1:6" ht="12.75" customHeight="1">
      <c r="A91" s="1142"/>
      <c r="B91" s="1122"/>
      <c r="C91" s="1114"/>
      <c r="D91" s="148" t="s">
        <v>456</v>
      </c>
      <c r="E91" s="1199"/>
      <c r="F91" s="1138" t="e">
        <f t="shared" si="24"/>
        <v>#VALUE!</v>
      </c>
    </row>
    <row r="92" spans="1:6" ht="16.5" customHeight="1">
      <c r="A92" s="1142"/>
      <c r="B92" s="1122"/>
      <c r="C92" s="1114"/>
      <c r="D92" s="149" t="s">
        <v>905</v>
      </c>
      <c r="E92" s="1198">
        <v>16</v>
      </c>
      <c r="F92" s="1137">
        <f t="shared" ref="F92:F98" si="26">ROUNDUP(E92/$C$66*100,2)</f>
        <v>0.01</v>
      </c>
    </row>
    <row r="93" spans="1:6" ht="28.5" customHeight="1">
      <c r="A93" s="1142"/>
      <c r="B93" s="1122"/>
      <c r="C93" s="1114"/>
      <c r="D93" s="314" t="s">
        <v>535</v>
      </c>
      <c r="E93" s="1200"/>
      <c r="F93" s="1138" t="e">
        <f t="shared" ref="F93" si="27">D93/C93*100</f>
        <v>#VALUE!</v>
      </c>
    </row>
    <row r="94" spans="1:6" ht="15.75" customHeight="1">
      <c r="A94" s="1142"/>
      <c r="B94" s="1122"/>
      <c r="C94" s="1114"/>
      <c r="D94" s="149" t="s">
        <v>650</v>
      </c>
      <c r="E94" s="1198">
        <v>53</v>
      </c>
      <c r="F94" s="1138">
        <f t="shared" ref="F94" si="28">ROUNDUP(E94/$C$66*100,2)</f>
        <v>0.01</v>
      </c>
    </row>
    <row r="95" spans="1:6" ht="19.5" customHeight="1">
      <c r="A95" s="1142"/>
      <c r="B95" s="1122"/>
      <c r="C95" s="1114"/>
      <c r="D95" s="459" t="s">
        <v>651</v>
      </c>
      <c r="E95" s="1198"/>
      <c r="F95" s="1138" t="e">
        <f t="shared" ref="F95" si="29">D95/C95*100</f>
        <v>#VALUE!</v>
      </c>
    </row>
    <row r="96" spans="1:6" ht="19.5" customHeight="1">
      <c r="A96" s="1142"/>
      <c r="B96" s="1122"/>
      <c r="C96" s="1114"/>
      <c r="D96" s="824" t="s">
        <v>839</v>
      </c>
      <c r="E96" s="1198">
        <v>8</v>
      </c>
      <c r="F96" s="818"/>
    </row>
    <row r="97" spans="1:6" ht="19.5" customHeight="1">
      <c r="A97" s="1142"/>
      <c r="B97" s="1122"/>
      <c r="C97" s="1114"/>
      <c r="D97" s="459" t="s">
        <v>838</v>
      </c>
      <c r="E97" s="1198"/>
      <c r="F97" s="818"/>
    </row>
    <row r="98" spans="1:6" ht="15.75" customHeight="1">
      <c r="A98" s="1142"/>
      <c r="B98" s="1122"/>
      <c r="C98" s="1114"/>
      <c r="D98" s="147" t="s">
        <v>1061</v>
      </c>
      <c r="E98" s="1198">
        <v>212</v>
      </c>
      <c r="F98" s="1204">
        <f t="shared" si="26"/>
        <v>0.02</v>
      </c>
    </row>
    <row r="99" spans="1:6" ht="16.5" customHeight="1" thickBot="1">
      <c r="A99" s="1143"/>
      <c r="B99" s="1130"/>
      <c r="C99" s="1115"/>
      <c r="D99" s="776" t="s">
        <v>1062</v>
      </c>
      <c r="E99" s="1202"/>
      <c r="F99" s="1206"/>
    </row>
    <row r="100" spans="1:6" ht="15" customHeight="1">
      <c r="A100" s="1141">
        <v>6</v>
      </c>
      <c r="B100" s="1129" t="s">
        <v>384</v>
      </c>
      <c r="C100" s="1113">
        <v>287151</v>
      </c>
      <c r="D100" s="153" t="s">
        <v>204</v>
      </c>
      <c r="E100" s="1201">
        <v>5090</v>
      </c>
      <c r="F100" s="1207">
        <v>1.72</v>
      </c>
    </row>
    <row r="101" spans="1:6" ht="18.75" customHeight="1">
      <c r="A101" s="1142"/>
      <c r="B101" s="1122"/>
      <c r="C101" s="1114"/>
      <c r="D101" s="154" t="s">
        <v>1063</v>
      </c>
      <c r="E101" s="1198"/>
      <c r="F101" s="1138" t="e">
        <f t="shared" si="24"/>
        <v>#VALUE!</v>
      </c>
    </row>
    <row r="102" spans="1:6" ht="18" customHeight="1">
      <c r="A102" s="1142"/>
      <c r="B102" s="1122"/>
      <c r="C102" s="1114"/>
      <c r="D102" s="149" t="s">
        <v>205</v>
      </c>
      <c r="E102" s="1198">
        <v>4746</v>
      </c>
      <c r="F102" s="1137">
        <v>1.35</v>
      </c>
    </row>
    <row r="103" spans="1:6" ht="22.5" customHeight="1">
      <c r="A103" s="1142"/>
      <c r="B103" s="1122"/>
      <c r="C103" s="1114"/>
      <c r="D103" s="148" t="s">
        <v>599</v>
      </c>
      <c r="E103" s="1198"/>
      <c r="F103" s="1138" t="e">
        <f t="shared" si="24"/>
        <v>#VALUE!</v>
      </c>
    </row>
    <row r="104" spans="1:6" ht="18.75" customHeight="1">
      <c r="A104" s="1142"/>
      <c r="B104" s="1122"/>
      <c r="C104" s="1114"/>
      <c r="D104" s="149" t="s">
        <v>206</v>
      </c>
      <c r="E104" s="1198">
        <v>12338</v>
      </c>
      <c r="F104" s="1137">
        <v>4.12</v>
      </c>
    </row>
    <row r="105" spans="1:6" ht="15.75" customHeight="1">
      <c r="A105" s="1142"/>
      <c r="B105" s="1122"/>
      <c r="C105" s="1114"/>
      <c r="D105" s="148" t="s">
        <v>1064</v>
      </c>
      <c r="E105" s="1198"/>
      <c r="F105" s="1138" t="e">
        <f t="shared" si="24"/>
        <v>#VALUE!</v>
      </c>
    </row>
    <row r="106" spans="1:6" ht="14.25" customHeight="1">
      <c r="A106" s="1142"/>
      <c r="B106" s="1122"/>
      <c r="C106" s="1114"/>
      <c r="D106" s="149" t="s">
        <v>207</v>
      </c>
      <c r="E106" s="1198">
        <v>8</v>
      </c>
      <c r="F106" s="1137">
        <f t="shared" ref="F106" si="30">ROUNDUP(E106/$C$100*100,2)</f>
        <v>0.01</v>
      </c>
    </row>
    <row r="107" spans="1:6" ht="15" customHeight="1">
      <c r="A107" s="1142"/>
      <c r="B107" s="1122"/>
      <c r="C107" s="1114"/>
      <c r="D107" s="148" t="s">
        <v>1065</v>
      </c>
      <c r="E107" s="1198"/>
      <c r="F107" s="1138" t="e">
        <f t="shared" si="24"/>
        <v>#VALUE!</v>
      </c>
    </row>
    <row r="108" spans="1:6" ht="15" customHeight="1">
      <c r="A108" s="1142"/>
      <c r="B108" s="1122"/>
      <c r="C108" s="1114"/>
      <c r="D108" s="149" t="s">
        <v>209</v>
      </c>
      <c r="E108" s="1198">
        <v>174</v>
      </c>
      <c r="F108" s="1137">
        <f t="shared" ref="F108" si="31">ROUNDUP(E108/$C$100*100,2)</f>
        <v>6.9999999999999993E-2</v>
      </c>
    </row>
    <row r="109" spans="1:6" ht="15" customHeight="1">
      <c r="A109" s="1142"/>
      <c r="B109" s="1122"/>
      <c r="C109" s="1114"/>
      <c r="D109" s="148" t="s">
        <v>1066</v>
      </c>
      <c r="E109" s="1198"/>
      <c r="F109" s="1138" t="e">
        <f t="shared" si="24"/>
        <v>#VALUE!</v>
      </c>
    </row>
    <row r="110" spans="1:6" ht="15" customHeight="1">
      <c r="A110" s="1142"/>
      <c r="B110" s="1122"/>
      <c r="C110" s="1114"/>
      <c r="D110" s="149" t="s">
        <v>559</v>
      </c>
      <c r="E110" s="1198">
        <v>87</v>
      </c>
      <c r="F110" s="1137">
        <v>0.24</v>
      </c>
    </row>
    <row r="111" spans="1:6" ht="15" customHeight="1">
      <c r="A111" s="1142"/>
      <c r="B111" s="1122"/>
      <c r="C111" s="1114"/>
      <c r="D111" s="150" t="s">
        <v>560</v>
      </c>
      <c r="E111" s="1200"/>
      <c r="F111" s="1138" t="e">
        <f t="shared" si="24"/>
        <v>#VALUE!</v>
      </c>
    </row>
    <row r="112" spans="1:6" ht="15" customHeight="1">
      <c r="A112" s="1142"/>
      <c r="B112" s="1122"/>
      <c r="C112" s="1114"/>
      <c r="D112" s="149" t="s">
        <v>983</v>
      </c>
      <c r="E112" s="1198">
        <v>9</v>
      </c>
      <c r="F112" s="1137">
        <f t="shared" ref="F112" si="32">ROUNDUP(E112/$C$100*100,2)</f>
        <v>0.01</v>
      </c>
    </row>
    <row r="113" spans="1:6" ht="25.5" customHeight="1">
      <c r="A113" s="1142"/>
      <c r="B113" s="1122"/>
      <c r="C113" s="1114"/>
      <c r="D113" s="150" t="s">
        <v>1067</v>
      </c>
      <c r="E113" s="1200"/>
      <c r="F113" s="1138" t="e">
        <f t="shared" si="24"/>
        <v>#VALUE!</v>
      </c>
    </row>
    <row r="114" spans="1:6" ht="15" customHeight="1">
      <c r="A114" s="1142"/>
      <c r="B114" s="1122"/>
      <c r="C114" s="1114"/>
      <c r="D114" s="149" t="s">
        <v>636</v>
      </c>
      <c r="E114" s="1198">
        <v>63</v>
      </c>
      <c r="F114" s="1137">
        <f t="shared" ref="F114" si="33">ROUNDUP(E114/$C$100*100,2)</f>
        <v>0.03</v>
      </c>
    </row>
    <row r="115" spans="1:6" ht="19.5" customHeight="1">
      <c r="A115" s="1152"/>
      <c r="B115" s="1135"/>
      <c r="C115" s="1114"/>
      <c r="D115" s="150" t="s">
        <v>637</v>
      </c>
      <c r="E115" s="1200"/>
      <c r="F115" s="1138" t="e">
        <f t="shared" si="24"/>
        <v>#VALUE!</v>
      </c>
    </row>
    <row r="116" spans="1:6" ht="21.75" customHeight="1">
      <c r="A116" s="726"/>
      <c r="B116" s="724"/>
      <c r="C116" s="1114"/>
      <c r="D116" s="149" t="s">
        <v>984</v>
      </c>
      <c r="E116" s="1198">
        <v>6</v>
      </c>
      <c r="F116" s="1137">
        <f t="shared" ref="F116" si="34">ROUNDUP(E116/$C$100*100,2)</f>
        <v>0.01</v>
      </c>
    </row>
    <row r="117" spans="1:6" ht="20.25" customHeight="1" thickBot="1">
      <c r="A117" s="727"/>
      <c r="B117" s="744"/>
      <c r="C117" s="1115"/>
      <c r="D117" s="152" t="s">
        <v>652</v>
      </c>
      <c r="E117" s="1202"/>
      <c r="F117" s="1144" t="e">
        <f t="shared" ref="F117" si="35">D117/C117*100</f>
        <v>#VALUE!</v>
      </c>
    </row>
    <row r="118" spans="1:6" ht="15" customHeight="1">
      <c r="A118" s="155"/>
      <c r="B118" s="156"/>
      <c r="C118" s="157"/>
      <c r="D118" s="158"/>
      <c r="E118" s="194"/>
      <c r="F118" s="781"/>
    </row>
    <row r="119" spans="1:6" ht="15" customHeight="1">
      <c r="A119" s="155"/>
      <c r="B119" s="156"/>
      <c r="C119" s="157"/>
      <c r="D119" s="158"/>
      <c r="E119" s="194"/>
      <c r="F119" s="781"/>
    </row>
    <row r="120" spans="1:6" ht="38.1" customHeight="1">
      <c r="A120" s="556" t="s">
        <v>634</v>
      </c>
      <c r="B120" s="553"/>
      <c r="C120" s="667"/>
      <c r="D120" s="667"/>
      <c r="E120" s="1090" t="s">
        <v>63</v>
      </c>
      <c r="F120" s="1090"/>
    </row>
    <row r="121" spans="1:6" ht="3" customHeight="1">
      <c r="A121" s="453"/>
      <c r="B121" s="668"/>
      <c r="C121" s="669"/>
      <c r="D121" s="453"/>
      <c r="E121" s="670"/>
      <c r="F121" s="787"/>
    </row>
    <row r="122" spans="1:6" ht="44.25" customHeight="1" thickBot="1">
      <c r="A122" s="1175" t="s">
        <v>1052</v>
      </c>
      <c r="B122" s="1175"/>
      <c r="C122" s="1175"/>
      <c r="D122" s="1175"/>
      <c r="E122" s="1175"/>
      <c r="F122" s="1175"/>
    </row>
    <row r="123" spans="1:6" ht="34.5" customHeight="1">
      <c r="A123" s="1082" t="s">
        <v>378</v>
      </c>
      <c r="B123" s="1084" t="s">
        <v>17</v>
      </c>
      <c r="C123" s="1086" t="s">
        <v>154</v>
      </c>
      <c r="D123" s="1084" t="s">
        <v>379</v>
      </c>
      <c r="E123" s="1088" t="s">
        <v>380</v>
      </c>
      <c r="F123" s="1089"/>
    </row>
    <row r="124" spans="1:6" ht="45" customHeight="1" thickBot="1">
      <c r="A124" s="1083"/>
      <c r="B124" s="1085"/>
      <c r="C124" s="1087"/>
      <c r="D124" s="1085"/>
      <c r="E124" s="554" t="s">
        <v>298</v>
      </c>
      <c r="F124" s="555" t="s">
        <v>99</v>
      </c>
    </row>
    <row r="125" spans="1:6" ht="15.75" customHeight="1">
      <c r="A125" s="1095">
        <v>7</v>
      </c>
      <c r="B125" s="1096" t="s">
        <v>385</v>
      </c>
      <c r="C125" s="1113">
        <v>192794</v>
      </c>
      <c r="D125" s="151" t="s">
        <v>405</v>
      </c>
      <c r="E125" s="1183">
        <v>19906</v>
      </c>
      <c r="F125" s="1137">
        <f>ROUNDUP(E125/$C$125*100,2)</f>
        <v>10.33</v>
      </c>
    </row>
    <row r="126" spans="1:6" ht="30.75" customHeight="1">
      <c r="A126" s="1093"/>
      <c r="B126" s="1091"/>
      <c r="C126" s="1114"/>
      <c r="D126" s="148" t="s">
        <v>1068</v>
      </c>
      <c r="E126" s="1182"/>
      <c r="F126" s="1138" t="e">
        <f t="shared" ref="F126:F136" si="36">D126/C126*100</f>
        <v>#VALUE!</v>
      </c>
    </row>
    <row r="127" spans="1:6" ht="22.5" customHeight="1">
      <c r="A127" s="1093"/>
      <c r="B127" s="1091"/>
      <c r="C127" s="1114"/>
      <c r="D127" s="149" t="s">
        <v>561</v>
      </c>
      <c r="E127" s="1182">
        <v>209</v>
      </c>
      <c r="F127" s="1137">
        <f>ROUNDUP(E127/$C$125*100,2)</f>
        <v>0.11</v>
      </c>
    </row>
    <row r="128" spans="1:6" ht="27" customHeight="1">
      <c r="A128" s="1093"/>
      <c r="B128" s="1091"/>
      <c r="C128" s="1114"/>
      <c r="D128" s="148" t="s">
        <v>1069</v>
      </c>
      <c r="E128" s="1182"/>
      <c r="F128" s="1138" t="e">
        <f t="shared" si="36"/>
        <v>#VALUE!</v>
      </c>
    </row>
    <row r="129" spans="1:6" ht="15" customHeight="1">
      <c r="A129" s="1093"/>
      <c r="B129" s="1091"/>
      <c r="C129" s="1114"/>
      <c r="D129" s="147" t="s">
        <v>440</v>
      </c>
      <c r="E129" s="1182">
        <v>3305</v>
      </c>
      <c r="F129" s="1137">
        <f t="shared" ref="F129" si="37">ROUNDUP(E129/$C$125*100,2)</f>
        <v>1.72</v>
      </c>
    </row>
    <row r="130" spans="1:6" ht="23.25" customHeight="1">
      <c r="A130" s="1093"/>
      <c r="B130" s="1091"/>
      <c r="C130" s="1114"/>
      <c r="D130" s="148" t="s">
        <v>457</v>
      </c>
      <c r="E130" s="1182"/>
      <c r="F130" s="1138" t="e">
        <f t="shared" si="36"/>
        <v>#VALUE!</v>
      </c>
    </row>
    <row r="131" spans="1:6" ht="15" customHeight="1">
      <c r="A131" s="1093"/>
      <c r="B131" s="1091"/>
      <c r="C131" s="1114"/>
      <c r="D131" s="147" t="s">
        <v>601</v>
      </c>
      <c r="E131" s="1182">
        <v>2001</v>
      </c>
      <c r="F131" s="1137">
        <f t="shared" ref="F131" si="38">ROUNDUP(E131/$C$125*100,2)</f>
        <v>1.04</v>
      </c>
    </row>
    <row r="132" spans="1:6" ht="16.5" customHeight="1">
      <c r="A132" s="1093"/>
      <c r="B132" s="1091"/>
      <c r="C132" s="1114"/>
      <c r="D132" s="148" t="s">
        <v>602</v>
      </c>
      <c r="E132" s="1182"/>
      <c r="F132" s="1138" t="e">
        <f t="shared" si="36"/>
        <v>#VALUE!</v>
      </c>
    </row>
    <row r="133" spans="1:6" ht="16.5" customHeight="1">
      <c r="A133" s="1093"/>
      <c r="B133" s="1091"/>
      <c r="C133" s="1114"/>
      <c r="D133" s="149" t="s">
        <v>603</v>
      </c>
      <c r="E133" s="1182">
        <v>3000</v>
      </c>
      <c r="F133" s="1137">
        <f t="shared" ref="F133" si="39">ROUNDUP(E133/$C$125*100,2)</f>
        <v>1.56</v>
      </c>
    </row>
    <row r="134" spans="1:6" ht="16.5" customHeight="1">
      <c r="A134" s="1093"/>
      <c r="B134" s="1091"/>
      <c r="C134" s="1114"/>
      <c r="D134" s="148" t="s">
        <v>1070</v>
      </c>
      <c r="E134" s="1182"/>
      <c r="F134" s="1138" t="e">
        <f t="shared" si="36"/>
        <v>#VALUE!</v>
      </c>
    </row>
    <row r="135" spans="1:6" ht="12.75" customHeight="1">
      <c r="A135" s="1093"/>
      <c r="B135" s="1091"/>
      <c r="C135" s="1114"/>
      <c r="D135" s="147" t="s">
        <v>989</v>
      </c>
      <c r="E135" s="1181">
        <v>3133</v>
      </c>
      <c r="F135" s="1138">
        <f t="shared" ref="F135" si="40">ROUNDUP(E135/$C$125*100,2)</f>
        <v>1.6300000000000001</v>
      </c>
    </row>
    <row r="136" spans="1:6" ht="30" customHeight="1" thickBot="1">
      <c r="A136" s="727"/>
      <c r="B136" s="1092"/>
      <c r="C136" s="1115"/>
      <c r="D136" s="152" t="s">
        <v>990</v>
      </c>
      <c r="E136" s="1187"/>
      <c r="F136" s="1144" t="e">
        <f t="shared" si="36"/>
        <v>#VALUE!</v>
      </c>
    </row>
    <row r="137" spans="1:6" ht="12.75" customHeight="1">
      <c r="A137" s="1141">
        <v>8</v>
      </c>
      <c r="B137" s="1129" t="s">
        <v>386</v>
      </c>
      <c r="C137" s="1113">
        <v>96995</v>
      </c>
      <c r="D137" s="151" t="s">
        <v>211</v>
      </c>
      <c r="E137" s="1183">
        <v>2859</v>
      </c>
      <c r="F137" s="1137">
        <v>2.48</v>
      </c>
    </row>
    <row r="138" spans="1:6" ht="33.75" customHeight="1">
      <c r="A138" s="1142"/>
      <c r="B138" s="1122"/>
      <c r="C138" s="1114"/>
      <c r="D138" s="148" t="s">
        <v>604</v>
      </c>
      <c r="E138" s="1182"/>
      <c r="F138" s="1138" t="e">
        <f>D138/C138*100</f>
        <v>#VALUE!</v>
      </c>
    </row>
    <row r="139" spans="1:6" ht="12.75" customHeight="1">
      <c r="A139" s="1142"/>
      <c r="B139" s="1122"/>
      <c r="C139" s="1114"/>
      <c r="D139" s="149" t="s">
        <v>212</v>
      </c>
      <c r="E139" s="1182">
        <v>1566</v>
      </c>
      <c r="F139" s="1137">
        <v>1.46</v>
      </c>
    </row>
    <row r="140" spans="1:6" ht="12.75" customHeight="1">
      <c r="A140" s="1142"/>
      <c r="B140" s="1122"/>
      <c r="C140" s="1114"/>
      <c r="D140" s="148" t="s">
        <v>213</v>
      </c>
      <c r="E140" s="1182"/>
      <c r="F140" s="1138" t="e">
        <f>D140/C140*100</f>
        <v>#VALUE!</v>
      </c>
    </row>
    <row r="141" spans="1:6" ht="21" customHeight="1">
      <c r="A141" s="1142"/>
      <c r="B141" s="1122"/>
      <c r="C141" s="1114"/>
      <c r="D141" s="149" t="s">
        <v>605</v>
      </c>
      <c r="E141" s="1182">
        <v>393</v>
      </c>
      <c r="F141" s="1137">
        <v>0.38</v>
      </c>
    </row>
    <row r="142" spans="1:6" ht="19.5" customHeight="1">
      <c r="A142" s="1142"/>
      <c r="B142" s="1122"/>
      <c r="C142" s="1114"/>
      <c r="D142" s="148" t="s">
        <v>606</v>
      </c>
      <c r="E142" s="1182"/>
      <c r="F142" s="1138" t="e">
        <f>D142/C142*100</f>
        <v>#VALUE!</v>
      </c>
    </row>
    <row r="143" spans="1:6" ht="18" customHeight="1">
      <c r="A143" s="1142"/>
      <c r="B143" s="1122"/>
      <c r="C143" s="1114"/>
      <c r="D143" s="149" t="s">
        <v>214</v>
      </c>
      <c r="E143" s="1182">
        <v>5361</v>
      </c>
      <c r="F143" s="1137">
        <v>4.07</v>
      </c>
    </row>
    <row r="144" spans="1:6" ht="17.25" customHeight="1">
      <c r="A144" s="1142"/>
      <c r="B144" s="1122"/>
      <c r="C144" s="1114"/>
      <c r="D144" s="148" t="s">
        <v>215</v>
      </c>
      <c r="E144" s="1182"/>
      <c r="F144" s="1138" t="e">
        <f t="shared" ref="F144" si="41">D144/C144*100</f>
        <v>#VALUE!</v>
      </c>
    </row>
    <row r="145" spans="1:6" ht="16.5" customHeight="1">
      <c r="A145" s="1142"/>
      <c r="B145" s="1122"/>
      <c r="C145" s="1114"/>
      <c r="D145" s="147" t="s">
        <v>991</v>
      </c>
      <c r="E145" s="1180">
        <v>1</v>
      </c>
      <c r="F145" s="1138">
        <f>ROUNDUP(E145/$C$137*100,2)</f>
        <v>0.01</v>
      </c>
    </row>
    <row r="146" spans="1:6" ht="31.5" customHeight="1" thickBot="1">
      <c r="A146" s="1143"/>
      <c r="B146" s="1130"/>
      <c r="C146" s="1115"/>
      <c r="D146" s="152" t="s">
        <v>1071</v>
      </c>
      <c r="E146" s="1192"/>
      <c r="F146" s="1144" t="e">
        <f>D146/C146*100</f>
        <v>#VALUE!</v>
      </c>
    </row>
    <row r="147" spans="1:6" ht="15" customHeight="1">
      <c r="A147" s="1141">
        <v>9</v>
      </c>
      <c r="B147" s="1129" t="s">
        <v>387</v>
      </c>
      <c r="C147" s="1113">
        <v>306017</v>
      </c>
      <c r="D147" s="151" t="s">
        <v>216</v>
      </c>
      <c r="E147" s="1183">
        <v>16328</v>
      </c>
      <c r="F147" s="1137">
        <v>5.17</v>
      </c>
    </row>
    <row r="148" spans="1:6" ht="15" customHeight="1">
      <c r="A148" s="1142"/>
      <c r="B148" s="1122"/>
      <c r="C148" s="1114"/>
      <c r="D148" s="148" t="s">
        <v>537</v>
      </c>
      <c r="E148" s="1182"/>
      <c r="F148" s="1138" t="e">
        <f t="shared" ref="F148:F176" si="42">D148/C148*100</f>
        <v>#VALUE!</v>
      </c>
    </row>
    <row r="149" spans="1:6" ht="15" customHeight="1">
      <c r="A149" s="1142"/>
      <c r="B149" s="1122"/>
      <c r="C149" s="1114"/>
      <c r="D149" s="149" t="s">
        <v>218</v>
      </c>
      <c r="E149" s="1182">
        <v>5010</v>
      </c>
      <c r="F149" s="1137">
        <v>1.75</v>
      </c>
    </row>
    <row r="150" spans="1:6" ht="15" customHeight="1">
      <c r="A150" s="1142"/>
      <c r="B150" s="1122"/>
      <c r="C150" s="1114"/>
      <c r="D150" s="148" t="s">
        <v>538</v>
      </c>
      <c r="E150" s="1182"/>
      <c r="F150" s="1138" t="e">
        <f t="shared" si="42"/>
        <v>#VALUE!</v>
      </c>
    </row>
    <row r="151" spans="1:6" ht="18" customHeight="1">
      <c r="A151" s="1142"/>
      <c r="B151" s="1122"/>
      <c r="C151" s="1114"/>
      <c r="D151" s="149" t="s">
        <v>219</v>
      </c>
      <c r="E151" s="1182">
        <v>39698</v>
      </c>
      <c r="F151" s="1137">
        <v>13.15</v>
      </c>
    </row>
    <row r="152" spans="1:6" ht="18" customHeight="1">
      <c r="A152" s="1142"/>
      <c r="B152" s="1122"/>
      <c r="C152" s="1114"/>
      <c r="D152" s="148" t="s">
        <v>539</v>
      </c>
      <c r="E152" s="1182"/>
      <c r="F152" s="1138" t="e">
        <f t="shared" si="42"/>
        <v>#VALUE!</v>
      </c>
    </row>
    <row r="153" spans="1:6" ht="14.25" customHeight="1">
      <c r="A153" s="1142"/>
      <c r="B153" s="1122"/>
      <c r="C153" s="1114"/>
      <c r="D153" s="149" t="s">
        <v>305</v>
      </c>
      <c r="E153" s="1182">
        <v>78</v>
      </c>
      <c r="F153" s="1137">
        <f t="shared" ref="F153" si="43">ROUNDUP(E153/$C$147*100,2)</f>
        <v>0.03</v>
      </c>
    </row>
    <row r="154" spans="1:6" ht="12.75" customHeight="1">
      <c r="A154" s="1142"/>
      <c r="B154" s="1122"/>
      <c r="C154" s="1114"/>
      <c r="D154" s="148" t="s">
        <v>217</v>
      </c>
      <c r="E154" s="1182"/>
      <c r="F154" s="1138" t="e">
        <f t="shared" si="42"/>
        <v>#VALUE!</v>
      </c>
    </row>
    <row r="155" spans="1:6" ht="12.75" customHeight="1">
      <c r="A155" s="1142"/>
      <c r="B155" s="1122"/>
      <c r="C155" s="1114"/>
      <c r="D155" s="149" t="s">
        <v>220</v>
      </c>
      <c r="E155" s="1179">
        <v>107</v>
      </c>
      <c r="F155" s="1137">
        <f t="shared" ref="F155" si="44">ROUNDUP(E155/$C$147*100,2)</f>
        <v>0.04</v>
      </c>
    </row>
    <row r="156" spans="1:6" ht="15.75" customHeight="1">
      <c r="A156" s="1142"/>
      <c r="B156" s="1122"/>
      <c r="C156" s="1114"/>
      <c r="D156" s="150" t="s">
        <v>221</v>
      </c>
      <c r="E156" s="1180"/>
      <c r="F156" s="1138" t="e">
        <f t="shared" si="42"/>
        <v>#VALUE!</v>
      </c>
    </row>
    <row r="157" spans="1:6" ht="15" customHeight="1">
      <c r="A157" s="1142"/>
      <c r="B157" s="1122"/>
      <c r="C157" s="1114"/>
      <c r="D157" s="149" t="s">
        <v>304</v>
      </c>
      <c r="E157" s="1182">
        <v>42913</v>
      </c>
      <c r="F157" s="1138">
        <v>14.39</v>
      </c>
    </row>
    <row r="158" spans="1:6" ht="15" customHeight="1" thickBot="1">
      <c r="A158" s="1142"/>
      <c r="B158" s="1122"/>
      <c r="C158" s="1115"/>
      <c r="D158" s="152" t="s">
        <v>607</v>
      </c>
      <c r="E158" s="1192"/>
      <c r="F158" s="1144" t="e">
        <f t="shared" si="42"/>
        <v>#VALUE!</v>
      </c>
    </row>
    <row r="159" spans="1:6" ht="15" customHeight="1">
      <c r="A159" s="1095">
        <v>10</v>
      </c>
      <c r="B159" s="1096" t="s">
        <v>388</v>
      </c>
      <c r="C159" s="1184">
        <v>4086007</v>
      </c>
      <c r="D159" s="153" t="s">
        <v>222</v>
      </c>
      <c r="E159" s="1183">
        <v>116349</v>
      </c>
      <c r="F159" s="1207">
        <v>2.81</v>
      </c>
    </row>
    <row r="160" spans="1:6" ht="15" customHeight="1">
      <c r="A160" s="1093"/>
      <c r="B160" s="1091"/>
      <c r="C160" s="1160"/>
      <c r="D160" s="154" t="s">
        <v>1072</v>
      </c>
      <c r="E160" s="1182"/>
      <c r="F160" s="1138" t="e">
        <f t="shared" si="42"/>
        <v>#VALUE!</v>
      </c>
    </row>
    <row r="161" spans="1:6" ht="15" customHeight="1">
      <c r="A161" s="1093"/>
      <c r="B161" s="1091"/>
      <c r="C161" s="1160"/>
      <c r="D161" s="149" t="s">
        <v>224</v>
      </c>
      <c r="E161" s="1179">
        <v>111829</v>
      </c>
      <c r="F161" s="1137">
        <v>2.85</v>
      </c>
    </row>
    <row r="162" spans="1:6" ht="28.5" customHeight="1">
      <c r="A162" s="1093"/>
      <c r="B162" s="1091"/>
      <c r="C162" s="1160"/>
      <c r="D162" s="148" t="s">
        <v>225</v>
      </c>
      <c r="E162" s="1180"/>
      <c r="F162" s="1138" t="e">
        <f t="shared" si="42"/>
        <v>#VALUE!</v>
      </c>
    </row>
    <row r="163" spans="1:6" ht="21" customHeight="1">
      <c r="A163" s="1093"/>
      <c r="B163" s="1091"/>
      <c r="C163" s="1160"/>
      <c r="D163" s="147" t="s">
        <v>306</v>
      </c>
      <c r="E163" s="1179">
        <v>100</v>
      </c>
      <c r="F163" s="1137">
        <f>ROUNDUP(E163/$C$159*100,2)</f>
        <v>0.01</v>
      </c>
    </row>
    <row r="164" spans="1:6" ht="15" customHeight="1">
      <c r="A164" s="1093"/>
      <c r="B164" s="1091"/>
      <c r="C164" s="1160"/>
      <c r="D164" s="150" t="s">
        <v>307</v>
      </c>
      <c r="E164" s="1180"/>
      <c r="F164" s="1138" t="e">
        <f t="shared" si="42"/>
        <v>#VALUE!</v>
      </c>
    </row>
    <row r="165" spans="1:6" ht="15" customHeight="1">
      <c r="A165" s="1093"/>
      <c r="B165" s="1091"/>
      <c r="C165" s="1160"/>
      <c r="D165" s="149" t="s">
        <v>226</v>
      </c>
      <c r="E165" s="1179">
        <v>13</v>
      </c>
      <c r="F165" s="1137">
        <f t="shared" ref="F165" si="45">ROUNDUP(E165/$C$159*100,2)</f>
        <v>0.01</v>
      </c>
    </row>
    <row r="166" spans="1:6" ht="15" customHeight="1">
      <c r="A166" s="1093"/>
      <c r="B166" s="1091"/>
      <c r="C166" s="1160"/>
      <c r="D166" s="148" t="s">
        <v>227</v>
      </c>
      <c r="E166" s="1180"/>
      <c r="F166" s="1138" t="e">
        <f t="shared" si="42"/>
        <v>#VALUE!</v>
      </c>
    </row>
    <row r="167" spans="1:6" ht="15" customHeight="1">
      <c r="A167" s="1093"/>
      <c r="B167" s="1091"/>
      <c r="C167" s="1160"/>
      <c r="D167" s="149" t="s">
        <v>228</v>
      </c>
      <c r="E167" s="1179">
        <v>29</v>
      </c>
      <c r="F167" s="1137">
        <f t="shared" ref="F167" si="46">ROUNDUP(E167/$C$159*100,2)</f>
        <v>0.01</v>
      </c>
    </row>
    <row r="168" spans="1:6" ht="15" customHeight="1">
      <c r="A168" s="1093"/>
      <c r="B168" s="1091"/>
      <c r="C168" s="1160"/>
      <c r="D168" s="148" t="s">
        <v>229</v>
      </c>
      <c r="E168" s="1180"/>
      <c r="F168" s="1138" t="e">
        <f t="shared" si="42"/>
        <v>#VALUE!</v>
      </c>
    </row>
    <row r="169" spans="1:6" ht="15" customHeight="1">
      <c r="A169" s="1093"/>
      <c r="B169" s="1091"/>
      <c r="C169" s="1160"/>
      <c r="D169" s="149" t="s">
        <v>230</v>
      </c>
      <c r="E169" s="1179">
        <v>160</v>
      </c>
      <c r="F169" s="1137">
        <f t="shared" ref="F169" si="47">ROUNDUP(E169/$C$159*100,2)</f>
        <v>0.01</v>
      </c>
    </row>
    <row r="170" spans="1:6" ht="15" customHeight="1">
      <c r="A170" s="1093"/>
      <c r="B170" s="1091"/>
      <c r="C170" s="1160"/>
      <c r="D170" s="148" t="s">
        <v>231</v>
      </c>
      <c r="E170" s="1180"/>
      <c r="F170" s="1138" t="e">
        <f t="shared" si="42"/>
        <v>#VALUE!</v>
      </c>
    </row>
    <row r="171" spans="1:6" ht="15" customHeight="1">
      <c r="A171" s="1093"/>
      <c r="B171" s="1091"/>
      <c r="C171" s="1160"/>
      <c r="D171" s="149" t="s">
        <v>232</v>
      </c>
      <c r="E171" s="1179">
        <v>5372</v>
      </c>
      <c r="F171" s="1137">
        <f t="shared" ref="F171" si="48">ROUNDUP(E171/$C$159*100,2)</f>
        <v>0.14000000000000001</v>
      </c>
    </row>
    <row r="172" spans="1:6" ht="32.25" customHeight="1">
      <c r="A172" s="1093"/>
      <c r="B172" s="1091"/>
      <c r="C172" s="1160"/>
      <c r="D172" s="148" t="s">
        <v>233</v>
      </c>
      <c r="E172" s="1180"/>
      <c r="F172" s="1138" t="e">
        <f t="shared" si="42"/>
        <v>#VALUE!</v>
      </c>
    </row>
    <row r="173" spans="1:6" ht="15" customHeight="1">
      <c r="A173" s="1093"/>
      <c r="B173" s="1091"/>
      <c r="C173" s="1160"/>
      <c r="D173" s="771" t="s">
        <v>234</v>
      </c>
      <c r="E173" s="1179">
        <v>83</v>
      </c>
      <c r="F173" s="1137">
        <f t="shared" ref="F173" si="49">ROUNDUP(E173/$C$159*100,2)</f>
        <v>0.01</v>
      </c>
    </row>
    <row r="174" spans="1:6" ht="27.75" customHeight="1">
      <c r="A174" s="1093"/>
      <c r="B174" s="1091"/>
      <c r="C174" s="1160"/>
      <c r="D174" s="148" t="s">
        <v>235</v>
      </c>
      <c r="E174" s="1180"/>
      <c r="F174" s="1138" t="e">
        <f t="shared" si="42"/>
        <v>#VALUE!</v>
      </c>
    </row>
    <row r="175" spans="1:6" ht="15.75" customHeight="1">
      <c r="A175" s="1093"/>
      <c r="B175" s="1091"/>
      <c r="C175" s="1160"/>
      <c r="D175" s="149" t="s">
        <v>236</v>
      </c>
      <c r="E175" s="1179">
        <v>24</v>
      </c>
      <c r="F175" s="1137">
        <f t="shared" ref="F175" si="50">ROUNDUP(E175/$C$159*100,2)</f>
        <v>0.01</v>
      </c>
    </row>
    <row r="176" spans="1:6" ht="17.25" customHeight="1" thickBot="1">
      <c r="A176" s="1094"/>
      <c r="B176" s="1092"/>
      <c r="C176" s="1161"/>
      <c r="D176" s="152" t="s">
        <v>360</v>
      </c>
      <c r="E176" s="1187"/>
      <c r="F176" s="1144" t="e">
        <f t="shared" si="42"/>
        <v>#VALUE!</v>
      </c>
    </row>
    <row r="177" spans="1:6" ht="9.75" customHeight="1"/>
    <row r="178" spans="1:6" ht="38.1" customHeight="1">
      <c r="A178" s="556" t="s">
        <v>634</v>
      </c>
      <c r="B178" s="553"/>
      <c r="C178" s="667"/>
      <c r="D178" s="667"/>
      <c r="E178" s="1090" t="s">
        <v>63</v>
      </c>
      <c r="F178" s="1090"/>
    </row>
    <row r="179" spans="1:6" ht="5.25" customHeight="1">
      <c r="A179" s="453"/>
      <c r="B179" s="668"/>
      <c r="C179" s="669"/>
      <c r="D179" s="453"/>
      <c r="E179" s="670"/>
      <c r="F179" s="787"/>
    </row>
    <row r="180" spans="1:6" ht="36.75" customHeight="1" thickBot="1">
      <c r="A180" s="1175" t="s">
        <v>1052</v>
      </c>
      <c r="B180" s="1175"/>
      <c r="C180" s="1175"/>
      <c r="D180" s="1175"/>
      <c r="E180" s="1175"/>
      <c r="F180" s="1175"/>
    </row>
    <row r="181" spans="1:6" ht="37.5" customHeight="1">
      <c r="A181" s="1082" t="s">
        <v>378</v>
      </c>
      <c r="B181" s="1084" t="s">
        <v>17</v>
      </c>
      <c r="C181" s="1086" t="s">
        <v>154</v>
      </c>
      <c r="D181" s="1084" t="s">
        <v>379</v>
      </c>
      <c r="E181" s="1088" t="s">
        <v>380</v>
      </c>
      <c r="F181" s="1089"/>
    </row>
    <row r="182" spans="1:6" ht="37.5" customHeight="1" thickBot="1">
      <c r="A182" s="1083"/>
      <c r="B182" s="1085"/>
      <c r="C182" s="1087"/>
      <c r="D182" s="1085"/>
      <c r="E182" s="554" t="s">
        <v>298</v>
      </c>
      <c r="F182" s="555" t="s">
        <v>99</v>
      </c>
    </row>
    <row r="183" spans="1:6" ht="20.25" customHeight="1">
      <c r="A183" s="1095">
        <v>10</v>
      </c>
      <c r="B183" s="1096" t="s">
        <v>388</v>
      </c>
      <c r="C183" s="770"/>
      <c r="D183" s="149" t="s">
        <v>1073</v>
      </c>
      <c r="E183" s="1179">
        <v>41588</v>
      </c>
      <c r="F183" s="1137">
        <v>0.98</v>
      </c>
    </row>
    <row r="184" spans="1:6" ht="34.5" customHeight="1">
      <c r="A184" s="1093"/>
      <c r="B184" s="1091"/>
      <c r="C184" s="770"/>
      <c r="D184" s="150" t="s">
        <v>540</v>
      </c>
      <c r="E184" s="1180"/>
      <c r="F184" s="1138" t="e">
        <f>D184/C184*100</f>
        <v>#VALUE!</v>
      </c>
    </row>
    <row r="185" spans="1:6" ht="15.75" customHeight="1">
      <c r="A185" s="1093"/>
      <c r="B185" s="1091"/>
      <c r="C185" s="770"/>
      <c r="D185" s="149" t="s">
        <v>441</v>
      </c>
      <c r="E185" s="1179">
        <v>124</v>
      </c>
      <c r="F185" s="1137">
        <f t="shared" ref="F185" si="51">ROUNDUP(E185/$C$159*100,2)</f>
        <v>0.01</v>
      </c>
    </row>
    <row r="186" spans="1:6" ht="18.75" customHeight="1">
      <c r="A186" s="1093"/>
      <c r="B186" s="1091"/>
      <c r="C186" s="770"/>
      <c r="D186" s="148" t="s">
        <v>1074</v>
      </c>
      <c r="E186" s="1180"/>
      <c r="F186" s="1138" t="e">
        <f>D186/C186*100</f>
        <v>#VALUE!</v>
      </c>
    </row>
    <row r="187" spans="1:6" ht="12.75" customHeight="1">
      <c r="A187" s="1093"/>
      <c r="B187" s="1091"/>
      <c r="C187" s="770"/>
      <c r="D187" s="149" t="s">
        <v>487</v>
      </c>
      <c r="E187" s="1179">
        <v>20</v>
      </c>
      <c r="F187" s="1137">
        <f t="shared" ref="F187" si="52">ROUNDUP(E187/$C$159*100,2)</f>
        <v>0.01</v>
      </c>
    </row>
    <row r="188" spans="1:6" ht="21" customHeight="1">
      <c r="A188" s="1093"/>
      <c r="B188" s="1091"/>
      <c r="C188" s="770"/>
      <c r="D188" s="148" t="s">
        <v>488</v>
      </c>
      <c r="E188" s="1180"/>
      <c r="F188" s="1138" t="e">
        <f>D188/C188*100</f>
        <v>#VALUE!</v>
      </c>
    </row>
    <row r="189" spans="1:6" ht="12.75" customHeight="1">
      <c r="A189" s="1093"/>
      <c r="B189" s="1091"/>
      <c r="C189" s="770"/>
      <c r="D189" s="149" t="s">
        <v>502</v>
      </c>
      <c r="E189" s="1179">
        <v>58</v>
      </c>
      <c r="F189" s="1137">
        <f t="shared" ref="F189" si="53">ROUNDUP(E189/$C$159*100,2)</f>
        <v>0.01</v>
      </c>
    </row>
    <row r="190" spans="1:6" ht="12.75" customHeight="1">
      <c r="A190" s="1093"/>
      <c r="B190" s="1091"/>
      <c r="C190" s="770"/>
      <c r="D190" s="148" t="s">
        <v>542</v>
      </c>
      <c r="E190" s="1180"/>
      <c r="F190" s="1138" t="e">
        <f>D190/C190*100</f>
        <v>#VALUE!</v>
      </c>
    </row>
    <row r="191" spans="1:6" ht="17.25" customHeight="1">
      <c r="A191" s="1093"/>
      <c r="B191" s="1091"/>
      <c r="C191" s="770"/>
      <c r="D191" s="149" t="s">
        <v>563</v>
      </c>
      <c r="E191" s="1179">
        <v>60</v>
      </c>
      <c r="F191" s="1137">
        <f t="shared" ref="F191" si="54">ROUNDUP(E191/$C$159*100,2)</f>
        <v>0.01</v>
      </c>
    </row>
    <row r="192" spans="1:6" ht="29.25" customHeight="1">
      <c r="A192" s="1093"/>
      <c r="B192" s="1091"/>
      <c r="C192" s="770"/>
      <c r="D192" s="459" t="s">
        <v>1075</v>
      </c>
      <c r="E192" s="1180"/>
      <c r="F192" s="1138" t="e">
        <f>D192/C192*100</f>
        <v>#VALUE!</v>
      </c>
    </row>
    <row r="193" spans="1:6" ht="12.75" customHeight="1">
      <c r="A193" s="1093"/>
      <c r="B193" s="1091"/>
      <c r="C193" s="770"/>
      <c r="D193" s="149" t="s">
        <v>575</v>
      </c>
      <c r="E193" s="1179">
        <v>272</v>
      </c>
      <c r="F193" s="1137">
        <f t="shared" ref="F193" si="55">ROUNDUP(E193/$C$159*100,2)</f>
        <v>0.01</v>
      </c>
    </row>
    <row r="194" spans="1:6" ht="19.5" customHeight="1">
      <c r="A194" s="1093"/>
      <c r="B194" s="1091"/>
      <c r="C194" s="770"/>
      <c r="D194" s="148" t="s">
        <v>576</v>
      </c>
      <c r="E194" s="1180"/>
      <c r="F194" s="1138" t="e">
        <f>D194/C194*100</f>
        <v>#VALUE!</v>
      </c>
    </row>
    <row r="195" spans="1:6" ht="18.75" customHeight="1">
      <c r="A195" s="1093"/>
      <c r="B195" s="1091"/>
      <c r="C195" s="770"/>
      <c r="D195" s="149" t="s">
        <v>608</v>
      </c>
      <c r="E195" s="1179">
        <v>44</v>
      </c>
      <c r="F195" s="1137">
        <f t="shared" ref="F195" si="56">ROUNDUP(E195/$C$159*100,2)</f>
        <v>0.01</v>
      </c>
    </row>
    <row r="196" spans="1:6" ht="27.75" customHeight="1">
      <c r="A196" s="1093"/>
      <c r="B196" s="1091"/>
      <c r="C196" s="770"/>
      <c r="D196" s="148" t="s">
        <v>638</v>
      </c>
      <c r="E196" s="1180"/>
      <c r="F196" s="1138" t="e">
        <f>D196/C196*100</f>
        <v>#VALUE!</v>
      </c>
    </row>
    <row r="197" spans="1:6" ht="17.25" customHeight="1">
      <c r="A197" s="1093"/>
      <c r="B197" s="1091"/>
      <c r="C197" s="770"/>
      <c r="D197" s="149" t="s">
        <v>609</v>
      </c>
      <c r="E197" s="1179">
        <v>8</v>
      </c>
      <c r="F197" s="1137">
        <f t="shared" ref="F197" si="57">ROUNDUP(E197/$C$159*100,2)</f>
        <v>0.01</v>
      </c>
    </row>
    <row r="198" spans="1:6" ht="16.5" customHeight="1">
      <c r="A198" s="1093"/>
      <c r="B198" s="1091"/>
      <c r="C198" s="770"/>
      <c r="D198" s="148" t="s">
        <v>610</v>
      </c>
      <c r="E198" s="1180"/>
      <c r="F198" s="1138" t="e">
        <f>D198/C198*100</f>
        <v>#VALUE!</v>
      </c>
    </row>
    <row r="199" spans="1:6" ht="12.75" customHeight="1">
      <c r="A199" s="1093"/>
      <c r="B199" s="1091"/>
      <c r="C199" s="770"/>
      <c r="D199" s="149" t="s">
        <v>611</v>
      </c>
      <c r="E199" s="1179">
        <v>95</v>
      </c>
      <c r="F199" s="1137">
        <f t="shared" ref="F199" si="58">ROUNDUP(E199/$C$159*100,2)</f>
        <v>0.01</v>
      </c>
    </row>
    <row r="200" spans="1:6" ht="16.5" customHeight="1">
      <c r="A200" s="1093"/>
      <c r="B200" s="1091"/>
      <c r="C200" s="770"/>
      <c r="D200" s="148" t="s">
        <v>612</v>
      </c>
      <c r="E200" s="1180"/>
      <c r="F200" s="1138" t="e">
        <f>D200/C200*100</f>
        <v>#VALUE!</v>
      </c>
    </row>
    <row r="201" spans="1:6" ht="12.75" customHeight="1">
      <c r="A201" s="1093"/>
      <c r="B201" s="1091"/>
      <c r="C201" s="725"/>
      <c r="D201" s="149" t="s">
        <v>639</v>
      </c>
      <c r="E201" s="1179">
        <v>7</v>
      </c>
      <c r="F201" s="1137">
        <f t="shared" ref="F201" si="59">ROUNDUP(E201/$C$159*100,2)</f>
        <v>0.01</v>
      </c>
    </row>
    <row r="202" spans="1:6" ht="19.5" customHeight="1">
      <c r="A202" s="1093"/>
      <c r="B202" s="1091"/>
      <c r="C202" s="725"/>
      <c r="D202" s="148" t="s">
        <v>640</v>
      </c>
      <c r="E202" s="1180"/>
      <c r="F202" s="1138" t="e">
        <f t="shared" ref="F202" si="60">D202/C202*100</f>
        <v>#VALUE!</v>
      </c>
    </row>
    <row r="203" spans="1:6" ht="12.75" customHeight="1">
      <c r="A203" s="1093"/>
      <c r="B203" s="1091"/>
      <c r="C203" s="725"/>
      <c r="D203" s="149" t="s">
        <v>653</v>
      </c>
      <c r="E203" s="1179">
        <v>13</v>
      </c>
      <c r="F203" s="1137">
        <f t="shared" ref="F203:F215" si="61">ROUNDUP(E203/$C$159*100,2)</f>
        <v>0.01</v>
      </c>
    </row>
    <row r="204" spans="1:6" ht="21" customHeight="1">
      <c r="A204" s="1093"/>
      <c r="B204" s="1091"/>
      <c r="C204" s="725"/>
      <c r="D204" s="148" t="s">
        <v>654</v>
      </c>
      <c r="E204" s="1180"/>
      <c r="F204" s="1138" t="e">
        <f t="shared" ref="F204:F218" si="62">D204/C204*100</f>
        <v>#VALUE!</v>
      </c>
    </row>
    <row r="205" spans="1:6" ht="12.75" customHeight="1">
      <c r="A205" s="1093"/>
      <c r="B205" s="1091"/>
      <c r="C205" s="725"/>
      <c r="D205" s="149" t="s">
        <v>655</v>
      </c>
      <c r="E205" s="1179">
        <v>119</v>
      </c>
      <c r="F205" s="1138">
        <f t="shared" ref="F205" si="63">ROUNDUP(E205/$C$159*100,2)</f>
        <v>0.01</v>
      </c>
    </row>
    <row r="206" spans="1:6" ht="32.25" customHeight="1">
      <c r="A206" s="1093"/>
      <c r="B206" s="1091"/>
      <c r="C206" s="725"/>
      <c r="D206" s="148" t="s">
        <v>1076</v>
      </c>
      <c r="E206" s="1180"/>
      <c r="F206" s="1138" t="e">
        <f t="shared" ref="F206" si="64">D206/C206*100</f>
        <v>#VALUE!</v>
      </c>
    </row>
    <row r="207" spans="1:6" ht="22.5" customHeight="1">
      <c r="A207" s="1093"/>
      <c r="B207" s="1091"/>
      <c r="C207" s="725"/>
      <c r="D207" s="149" t="s">
        <v>837</v>
      </c>
      <c r="E207" s="1179">
        <v>570</v>
      </c>
      <c r="F207" s="1137">
        <v>0.02</v>
      </c>
    </row>
    <row r="208" spans="1:6" ht="21.75" customHeight="1">
      <c r="A208" s="1093"/>
      <c r="B208" s="1091"/>
      <c r="C208" s="725"/>
      <c r="D208" s="148" t="s">
        <v>836</v>
      </c>
      <c r="E208" s="1180"/>
      <c r="F208" s="1138" t="e">
        <f t="shared" si="62"/>
        <v>#VALUE!</v>
      </c>
    </row>
    <row r="209" spans="1:6" ht="15.75" customHeight="1">
      <c r="A209" s="1093"/>
      <c r="B209" s="1091"/>
      <c r="C209" s="725"/>
      <c r="D209" s="149" t="s">
        <v>835</v>
      </c>
      <c r="E209" s="1179">
        <v>836</v>
      </c>
      <c r="F209" s="1137">
        <f t="shared" si="61"/>
        <v>0.03</v>
      </c>
    </row>
    <row r="210" spans="1:6" ht="22.5" customHeight="1">
      <c r="A210" s="1093"/>
      <c r="B210" s="1091"/>
      <c r="C210" s="725"/>
      <c r="D210" s="148" t="s">
        <v>1077</v>
      </c>
      <c r="E210" s="1180"/>
      <c r="F210" s="1138" t="e">
        <f t="shared" si="62"/>
        <v>#VALUE!</v>
      </c>
    </row>
    <row r="211" spans="1:6" ht="22.5" customHeight="1">
      <c r="A211" s="1093"/>
      <c r="B211" s="1091"/>
      <c r="C211" s="725"/>
      <c r="D211" s="149" t="s">
        <v>833</v>
      </c>
      <c r="E211" s="1179">
        <v>174</v>
      </c>
      <c r="F211" s="1137">
        <f t="shared" si="61"/>
        <v>0.01</v>
      </c>
    </row>
    <row r="212" spans="1:6" ht="22.5" customHeight="1">
      <c r="A212" s="1093"/>
      <c r="B212" s="1091"/>
      <c r="C212" s="725"/>
      <c r="D212" s="148" t="s">
        <v>832</v>
      </c>
      <c r="E212" s="1180"/>
      <c r="F212" s="1138" t="e">
        <f t="shared" si="62"/>
        <v>#VALUE!</v>
      </c>
    </row>
    <row r="213" spans="1:6" ht="12.75" customHeight="1">
      <c r="A213" s="1093"/>
      <c r="B213" s="1091"/>
      <c r="C213" s="725"/>
      <c r="D213" s="149" t="s">
        <v>843</v>
      </c>
      <c r="E213" s="1179">
        <v>46</v>
      </c>
      <c r="F213" s="1137">
        <f t="shared" si="61"/>
        <v>0.01</v>
      </c>
    </row>
    <row r="214" spans="1:6" ht="12.75" customHeight="1">
      <c r="A214" s="1093"/>
      <c r="B214" s="1091"/>
      <c r="C214" s="725"/>
      <c r="D214" s="148" t="s">
        <v>1078</v>
      </c>
      <c r="E214" s="1180"/>
      <c r="F214" s="1138" t="e">
        <f t="shared" si="62"/>
        <v>#VALUE!</v>
      </c>
    </row>
    <row r="215" spans="1:6" ht="12.75" customHeight="1">
      <c r="A215" s="1093"/>
      <c r="B215" s="1091"/>
      <c r="C215" s="725"/>
      <c r="D215" s="149" t="s">
        <v>1079</v>
      </c>
      <c r="E215" s="1179">
        <v>2214</v>
      </c>
      <c r="F215" s="1137">
        <f t="shared" si="61"/>
        <v>6.0000000000000005E-2</v>
      </c>
    </row>
    <row r="216" spans="1:6" ht="12.75" customHeight="1">
      <c r="A216" s="1093"/>
      <c r="B216" s="1091"/>
      <c r="C216" s="725"/>
      <c r="D216" s="148" t="s">
        <v>999</v>
      </c>
      <c r="E216" s="1180"/>
      <c r="F216" s="1138" t="e">
        <f t="shared" si="62"/>
        <v>#VALUE!</v>
      </c>
    </row>
    <row r="217" spans="1:6" ht="12.75" customHeight="1">
      <c r="A217" s="1093"/>
      <c r="B217" s="1091"/>
      <c r="C217" s="725"/>
      <c r="D217" s="149" t="s">
        <v>1080</v>
      </c>
      <c r="E217" s="1179">
        <v>57</v>
      </c>
      <c r="F217" s="1137">
        <v>0.01</v>
      </c>
    </row>
    <row r="218" spans="1:6" ht="16.5" customHeight="1">
      <c r="A218" s="1093"/>
      <c r="B218" s="1091"/>
      <c r="C218" s="725"/>
      <c r="D218" s="148" t="s">
        <v>1081</v>
      </c>
      <c r="E218" s="1180"/>
      <c r="F218" s="1138" t="e">
        <f t="shared" si="62"/>
        <v>#VALUE!</v>
      </c>
    </row>
    <row r="219" spans="1:6" ht="12.75" customHeight="1">
      <c r="A219" s="1093"/>
      <c r="B219" s="1091"/>
      <c r="C219" s="725"/>
      <c r="D219" s="147" t="s">
        <v>1082</v>
      </c>
      <c r="E219" s="1179">
        <v>97</v>
      </c>
      <c r="F219" s="1138">
        <f>ROUNDUP(E219/$C$159*100,2)</f>
        <v>0.01</v>
      </c>
    </row>
    <row r="220" spans="1:6" ht="13.5" customHeight="1" thickBot="1">
      <c r="A220" s="1093"/>
      <c r="B220" s="1091"/>
      <c r="C220" s="725"/>
      <c r="D220" s="152" t="s">
        <v>1003</v>
      </c>
      <c r="E220" s="1180"/>
      <c r="F220" s="1144" t="e">
        <f t="shared" ref="F220" si="65">D220/C220*100</f>
        <v>#VALUE!</v>
      </c>
    </row>
    <row r="221" spans="1:6" ht="19.5" customHeight="1">
      <c r="A221" s="1141">
        <v>11</v>
      </c>
      <c r="B221" s="1129" t="s">
        <v>389</v>
      </c>
      <c r="C221" s="1113">
        <v>196297</v>
      </c>
      <c r="D221" s="151" t="s">
        <v>1083</v>
      </c>
      <c r="E221" s="1183">
        <v>28418</v>
      </c>
      <c r="F221" s="1137">
        <v>14.22</v>
      </c>
    </row>
    <row r="222" spans="1:6" ht="27.75" customHeight="1">
      <c r="A222" s="1142"/>
      <c r="B222" s="1122"/>
      <c r="C222" s="1114"/>
      <c r="D222" s="148" t="s">
        <v>237</v>
      </c>
      <c r="E222" s="1182"/>
      <c r="F222" s="1138" t="e">
        <f>D222/C222*100</f>
        <v>#VALUE!</v>
      </c>
    </row>
    <row r="223" spans="1:6" ht="18" customHeight="1">
      <c r="A223" s="1142"/>
      <c r="B223" s="1122"/>
      <c r="C223" s="1114"/>
      <c r="D223" s="149" t="s">
        <v>238</v>
      </c>
      <c r="E223" s="1182">
        <v>7316</v>
      </c>
      <c r="F223" s="1137">
        <v>3.58</v>
      </c>
    </row>
    <row r="224" spans="1:6" ht="18" customHeight="1">
      <c r="A224" s="1142"/>
      <c r="B224" s="1122"/>
      <c r="C224" s="1114"/>
      <c r="D224" s="148" t="s">
        <v>390</v>
      </c>
      <c r="E224" s="1182"/>
      <c r="F224" s="1138" t="e">
        <f>D224/C224*100</f>
        <v>#VALUE!</v>
      </c>
    </row>
    <row r="225" spans="1:6" ht="15.75" customHeight="1">
      <c r="A225" s="1142"/>
      <c r="B225" s="1122"/>
      <c r="C225" s="1114"/>
      <c r="D225" s="147" t="s">
        <v>308</v>
      </c>
      <c r="E225" s="1179">
        <v>256</v>
      </c>
      <c r="F225" s="1137">
        <v>0.09</v>
      </c>
    </row>
    <row r="226" spans="1:6" ht="27" customHeight="1">
      <c r="A226" s="1142"/>
      <c r="B226" s="1122"/>
      <c r="C226" s="1114"/>
      <c r="D226" s="148" t="s">
        <v>1084</v>
      </c>
      <c r="E226" s="1180"/>
      <c r="F226" s="1138" t="e">
        <f>D226/C226*100</f>
        <v>#VALUE!</v>
      </c>
    </row>
    <row r="227" spans="1:6" ht="15" customHeight="1">
      <c r="A227" s="1142"/>
      <c r="B227" s="1122"/>
      <c r="C227" s="1114"/>
      <c r="D227" s="149" t="s">
        <v>239</v>
      </c>
      <c r="E227" s="1182">
        <v>2</v>
      </c>
      <c r="F227" s="1137">
        <f>ROUNDUP(E227/$C$221*100,2)</f>
        <v>0.01</v>
      </c>
    </row>
    <row r="228" spans="1:6" ht="27.75" customHeight="1">
      <c r="A228" s="1142"/>
      <c r="B228" s="1122"/>
      <c r="C228" s="1114"/>
      <c r="D228" s="148" t="s">
        <v>1085</v>
      </c>
      <c r="E228" s="1182"/>
      <c r="F228" s="1138" t="e">
        <f>D228/C228*100</f>
        <v>#VALUE!</v>
      </c>
    </row>
    <row r="229" spans="1:6" ht="12.75" customHeight="1">
      <c r="A229" s="1142"/>
      <c r="B229" s="1122"/>
      <c r="C229" s="1114"/>
      <c r="D229" s="149" t="s">
        <v>361</v>
      </c>
      <c r="E229" s="1182">
        <v>3424</v>
      </c>
      <c r="F229" s="1138">
        <v>1.69</v>
      </c>
    </row>
    <row r="230" spans="1:6" ht="18.75" customHeight="1">
      <c r="A230" s="1142"/>
      <c r="B230" s="1122"/>
      <c r="C230" s="1114"/>
      <c r="D230" s="148" t="s">
        <v>1086</v>
      </c>
      <c r="E230" s="1182"/>
      <c r="F230" s="1138" t="e">
        <f>D230/C230*100</f>
        <v>#VALUE!</v>
      </c>
    </row>
    <row r="231" spans="1:6" ht="15" customHeight="1">
      <c r="A231" s="1142"/>
      <c r="B231" s="1122"/>
      <c r="C231" s="1114"/>
      <c r="D231" s="315" t="s">
        <v>543</v>
      </c>
      <c r="E231" s="1182">
        <v>21</v>
      </c>
      <c r="F231" s="1138">
        <f>ROUNDUP(E231/$C$221*100,2)</f>
        <v>0.02</v>
      </c>
    </row>
    <row r="232" spans="1:6" ht="12.75" customHeight="1">
      <c r="A232" s="1142"/>
      <c r="B232" s="1122"/>
      <c r="C232" s="1114"/>
      <c r="D232" s="837" t="s">
        <v>544</v>
      </c>
      <c r="E232" s="1182"/>
      <c r="F232" s="1138" t="e">
        <f>D232/C232*100</f>
        <v>#VALUE!</v>
      </c>
    </row>
    <row r="233" spans="1:6" ht="12.75" customHeight="1">
      <c r="A233" s="1142"/>
      <c r="B233" s="1122"/>
      <c r="C233" s="1114"/>
      <c r="D233" s="316" t="s">
        <v>656</v>
      </c>
      <c r="E233" s="1180">
        <v>8</v>
      </c>
      <c r="F233" s="1137">
        <f>ROUNDUP(E233/$C$221*100,2)</f>
        <v>0.01</v>
      </c>
    </row>
    <row r="234" spans="1:6" ht="13.5" customHeight="1" thickBot="1">
      <c r="A234" s="1143"/>
      <c r="B234" s="1130"/>
      <c r="C234" s="1115"/>
      <c r="D234" s="779" t="s">
        <v>1087</v>
      </c>
      <c r="E234" s="1192"/>
      <c r="F234" s="1144" t="e">
        <f>D234/C234*100</f>
        <v>#VALUE!</v>
      </c>
    </row>
    <row r="235" spans="1:6" ht="7.5" customHeight="1">
      <c r="A235" s="155"/>
      <c r="B235" s="156"/>
      <c r="C235" s="157"/>
      <c r="D235" s="158"/>
      <c r="E235" s="194"/>
      <c r="F235" s="781"/>
    </row>
    <row r="236" spans="1:6" ht="38.1" customHeight="1">
      <c r="A236" s="556" t="s">
        <v>634</v>
      </c>
      <c r="B236" s="553"/>
      <c r="C236" s="667"/>
      <c r="D236" s="667"/>
      <c r="E236" s="1090" t="s">
        <v>63</v>
      </c>
      <c r="F236" s="1090"/>
    </row>
    <row r="237" spans="1:6" ht="6.75" customHeight="1">
      <c r="A237" s="453"/>
      <c r="B237" s="668"/>
      <c r="C237" s="669"/>
      <c r="D237" s="453"/>
      <c r="E237" s="670"/>
      <c r="F237" s="787"/>
    </row>
    <row r="238" spans="1:6" ht="42" customHeight="1" thickBot="1">
      <c r="A238" s="1175" t="s">
        <v>1052</v>
      </c>
      <c r="B238" s="1175"/>
      <c r="C238" s="1175"/>
      <c r="D238" s="1175"/>
      <c r="E238" s="1175"/>
      <c r="F238" s="1175"/>
    </row>
    <row r="239" spans="1:6" ht="39.75" customHeight="1">
      <c r="A239" s="1082" t="s">
        <v>378</v>
      </c>
      <c r="B239" s="1084" t="s">
        <v>17</v>
      </c>
      <c r="C239" s="1086" t="s">
        <v>154</v>
      </c>
      <c r="D239" s="1084" t="s">
        <v>379</v>
      </c>
      <c r="E239" s="1088" t="s">
        <v>380</v>
      </c>
      <c r="F239" s="1089"/>
    </row>
    <row r="240" spans="1:6" ht="39.75" customHeight="1" thickBot="1">
      <c r="A240" s="1083"/>
      <c r="B240" s="1085"/>
      <c r="C240" s="1087"/>
      <c r="D240" s="1085"/>
      <c r="E240" s="554" t="s">
        <v>298</v>
      </c>
      <c r="F240" s="555" t="s">
        <v>99</v>
      </c>
    </row>
    <row r="241" spans="1:6" ht="21" customHeight="1">
      <c r="A241" s="1141">
        <v>12</v>
      </c>
      <c r="B241" s="1129" t="s">
        <v>392</v>
      </c>
      <c r="C241" s="1184">
        <v>1865713</v>
      </c>
      <c r="D241" s="153" t="s">
        <v>1007</v>
      </c>
      <c r="E241" s="1183">
        <v>245602</v>
      </c>
      <c r="F241" s="1137">
        <v>12.01</v>
      </c>
    </row>
    <row r="242" spans="1:6" ht="33.75" customHeight="1">
      <c r="A242" s="1142"/>
      <c r="B242" s="1122"/>
      <c r="C242" s="1160"/>
      <c r="D242" s="154" t="s">
        <v>1088</v>
      </c>
      <c r="E242" s="1182"/>
      <c r="F242" s="1138" t="e">
        <f t="shared" ref="F242:F292" si="66">D242/C242*100</f>
        <v>#VALUE!</v>
      </c>
    </row>
    <row r="243" spans="1:6" ht="18.75" customHeight="1">
      <c r="A243" s="1142"/>
      <c r="B243" s="1122"/>
      <c r="C243" s="1160"/>
      <c r="D243" s="149" t="s">
        <v>577</v>
      </c>
      <c r="E243" s="1182">
        <v>45500</v>
      </c>
      <c r="F243" s="1137">
        <v>2.37</v>
      </c>
    </row>
    <row r="244" spans="1:6" ht="20.25" customHeight="1">
      <c r="A244" s="1142"/>
      <c r="B244" s="1122"/>
      <c r="C244" s="1160"/>
      <c r="D244" s="148" t="s">
        <v>578</v>
      </c>
      <c r="E244" s="1182"/>
      <c r="F244" s="1138" t="e">
        <f t="shared" si="66"/>
        <v>#VALUE!</v>
      </c>
    </row>
    <row r="245" spans="1:6" ht="18" customHeight="1">
      <c r="A245" s="1142"/>
      <c r="B245" s="1122"/>
      <c r="C245" s="1160"/>
      <c r="D245" s="149" t="s">
        <v>242</v>
      </c>
      <c r="E245" s="1182">
        <v>35112</v>
      </c>
      <c r="F245" s="1137">
        <v>1.78</v>
      </c>
    </row>
    <row r="246" spans="1:6" ht="17.25" customHeight="1">
      <c r="A246" s="1142"/>
      <c r="B246" s="1122"/>
      <c r="C246" s="1160"/>
      <c r="D246" s="148" t="s">
        <v>243</v>
      </c>
      <c r="E246" s="1182"/>
      <c r="F246" s="1138" t="e">
        <f t="shared" si="66"/>
        <v>#VALUE!</v>
      </c>
    </row>
    <row r="247" spans="1:6" ht="15" customHeight="1">
      <c r="A247" s="1142"/>
      <c r="B247" s="1122"/>
      <c r="C247" s="1160"/>
      <c r="D247" s="149" t="s">
        <v>244</v>
      </c>
      <c r="E247" s="1182">
        <v>20</v>
      </c>
      <c r="F247" s="1137">
        <f>ROUNDUP(E247/$C$241*100,2)</f>
        <v>0.01</v>
      </c>
    </row>
    <row r="248" spans="1:6" ht="15" customHeight="1">
      <c r="A248" s="1142"/>
      <c r="B248" s="1122"/>
      <c r="C248" s="1160"/>
      <c r="D248" s="148" t="s">
        <v>245</v>
      </c>
      <c r="E248" s="1182"/>
      <c r="F248" s="1138" t="e">
        <f t="shared" si="66"/>
        <v>#VALUE!</v>
      </c>
    </row>
    <row r="249" spans="1:6" ht="15" customHeight="1">
      <c r="A249" s="1142"/>
      <c r="B249" s="1122"/>
      <c r="C249" s="1160"/>
      <c r="D249" s="149" t="s">
        <v>246</v>
      </c>
      <c r="E249" s="1182">
        <v>59</v>
      </c>
      <c r="F249" s="1137">
        <f>ROUNDUP(E249/$C$241*100,2)</f>
        <v>0.01</v>
      </c>
    </row>
    <row r="250" spans="1:6" ht="15" customHeight="1">
      <c r="A250" s="1142"/>
      <c r="B250" s="1122"/>
      <c r="C250" s="1160"/>
      <c r="D250" s="148" t="s">
        <v>393</v>
      </c>
      <c r="E250" s="1182"/>
      <c r="F250" s="1138" t="e">
        <f t="shared" si="66"/>
        <v>#VALUE!</v>
      </c>
    </row>
    <row r="251" spans="1:6" ht="15" customHeight="1">
      <c r="A251" s="1142"/>
      <c r="B251" s="1122"/>
      <c r="C251" s="1160"/>
      <c r="D251" s="149" t="s">
        <v>247</v>
      </c>
      <c r="E251" s="1182">
        <v>167</v>
      </c>
      <c r="F251" s="1137">
        <f>ROUNDUP(E251/$C$241*100,2)</f>
        <v>0.01</v>
      </c>
    </row>
    <row r="252" spans="1:6" ht="23.25" customHeight="1">
      <c r="A252" s="1142"/>
      <c r="B252" s="1122"/>
      <c r="C252" s="1160"/>
      <c r="D252" s="148" t="s">
        <v>248</v>
      </c>
      <c r="E252" s="1182"/>
      <c r="F252" s="1138" t="e">
        <f t="shared" si="66"/>
        <v>#VALUE!</v>
      </c>
    </row>
    <row r="253" spans="1:6" ht="15.75" customHeight="1">
      <c r="A253" s="1142"/>
      <c r="B253" s="1122"/>
      <c r="C253" s="1160"/>
      <c r="D253" s="149" t="s">
        <v>1008</v>
      </c>
      <c r="E253" s="1182">
        <v>1135</v>
      </c>
      <c r="F253" s="1137">
        <f>ROUNDUP(E253/$C$241*100,2)</f>
        <v>6.9999999999999993E-2</v>
      </c>
    </row>
    <row r="254" spans="1:6" ht="16.5" customHeight="1">
      <c r="A254" s="1142"/>
      <c r="B254" s="1122"/>
      <c r="C254" s="1160"/>
      <c r="D254" s="148" t="s">
        <v>1089</v>
      </c>
      <c r="E254" s="1182"/>
      <c r="F254" s="1138" t="e">
        <f t="shared" si="66"/>
        <v>#VALUE!</v>
      </c>
    </row>
    <row r="255" spans="1:6" ht="15" customHeight="1">
      <c r="A255" s="1142"/>
      <c r="B255" s="1122"/>
      <c r="C255" s="1160"/>
      <c r="D255" s="149" t="s">
        <v>1009</v>
      </c>
      <c r="E255" s="1179">
        <v>27</v>
      </c>
      <c r="F255" s="1137">
        <f>ROUNDUP(E255/$C$241*100,2)</f>
        <v>0.01</v>
      </c>
    </row>
    <row r="256" spans="1:6" ht="15" customHeight="1">
      <c r="A256" s="1142"/>
      <c r="B256" s="1122"/>
      <c r="C256" s="1160"/>
      <c r="D256" s="150" t="s">
        <v>1090</v>
      </c>
      <c r="E256" s="1180"/>
      <c r="F256" s="1138" t="e">
        <f t="shared" si="66"/>
        <v>#VALUE!</v>
      </c>
    </row>
    <row r="257" spans="1:6" ht="18.75" customHeight="1">
      <c r="A257" s="1142"/>
      <c r="B257" s="1122"/>
      <c r="C257" s="1160"/>
      <c r="D257" s="149" t="s">
        <v>1010</v>
      </c>
      <c r="E257" s="1179">
        <v>3</v>
      </c>
      <c r="F257" s="1137">
        <f>ROUNDUP(E257/$C$241*100,2)</f>
        <v>0.01</v>
      </c>
    </row>
    <row r="258" spans="1:6" ht="24" customHeight="1">
      <c r="A258" s="1142"/>
      <c r="B258" s="1122"/>
      <c r="C258" s="1160"/>
      <c r="D258" s="148" t="s">
        <v>363</v>
      </c>
      <c r="E258" s="1180"/>
      <c r="F258" s="1138" t="e">
        <f t="shared" si="66"/>
        <v>#VALUE!</v>
      </c>
    </row>
    <row r="259" spans="1:6" ht="15" customHeight="1">
      <c r="A259" s="1142"/>
      <c r="B259" s="1122"/>
      <c r="C259" s="1160"/>
      <c r="D259" s="147" t="s">
        <v>489</v>
      </c>
      <c r="E259" s="1181">
        <v>107</v>
      </c>
      <c r="F259" s="1138">
        <f>ROUNDUP(E259/$C$241*100,2)</f>
        <v>0.01</v>
      </c>
    </row>
    <row r="260" spans="1:6" ht="30" customHeight="1" thickBot="1">
      <c r="A260" s="1142"/>
      <c r="B260" s="1122"/>
      <c r="C260" s="1160"/>
      <c r="D260" s="150" t="s">
        <v>490</v>
      </c>
      <c r="E260" s="1181"/>
      <c r="F260" s="1144" t="e">
        <f t="shared" si="66"/>
        <v>#VALUE!</v>
      </c>
    </row>
    <row r="261" spans="1:6" ht="15" customHeight="1">
      <c r="A261" s="1141">
        <v>13</v>
      </c>
      <c r="B261" s="1129" t="s">
        <v>394</v>
      </c>
      <c r="C261" s="1131">
        <v>1445368</v>
      </c>
      <c r="D261" s="151" t="s">
        <v>250</v>
      </c>
      <c r="E261" s="1183">
        <v>50478</v>
      </c>
      <c r="F261" s="1137">
        <v>3.54</v>
      </c>
    </row>
    <row r="262" spans="1:6" ht="15" customHeight="1">
      <c r="A262" s="1142"/>
      <c r="B262" s="1122"/>
      <c r="C262" s="1124"/>
      <c r="D262" s="148" t="s">
        <v>251</v>
      </c>
      <c r="E262" s="1182"/>
      <c r="F262" s="1138" t="e">
        <f t="shared" si="66"/>
        <v>#VALUE!</v>
      </c>
    </row>
    <row r="263" spans="1:6" ht="15" customHeight="1">
      <c r="A263" s="1142"/>
      <c r="B263" s="1122"/>
      <c r="C263" s="1124"/>
      <c r="D263" s="149" t="s">
        <v>523</v>
      </c>
      <c r="E263" s="1182">
        <v>987</v>
      </c>
      <c r="F263" s="1137">
        <v>0.05</v>
      </c>
    </row>
    <row r="264" spans="1:6" ht="15" customHeight="1">
      <c r="A264" s="1142"/>
      <c r="B264" s="1122"/>
      <c r="C264" s="1124"/>
      <c r="D264" s="150" t="s">
        <v>1091</v>
      </c>
      <c r="E264" s="1179"/>
      <c r="F264" s="1138" t="e">
        <f t="shared" si="66"/>
        <v>#VALUE!</v>
      </c>
    </row>
    <row r="265" spans="1:6" ht="15" customHeight="1">
      <c r="A265" s="1142"/>
      <c r="B265" s="1122"/>
      <c r="C265" s="1124"/>
      <c r="D265" s="149" t="s">
        <v>442</v>
      </c>
      <c r="E265" s="1182">
        <v>151</v>
      </c>
      <c r="F265" s="1137">
        <f>ROUNDUP(E265/$C$241*100,2)</f>
        <v>0.01</v>
      </c>
    </row>
    <row r="266" spans="1:6" ht="17.25" customHeight="1">
      <c r="A266" s="1142"/>
      <c r="B266" s="1122"/>
      <c r="C266" s="1124"/>
      <c r="D266" s="150" t="s">
        <v>443</v>
      </c>
      <c r="E266" s="1179"/>
      <c r="F266" s="1138" t="e">
        <f t="shared" si="66"/>
        <v>#VALUE!</v>
      </c>
    </row>
    <row r="267" spans="1:6" ht="15" customHeight="1">
      <c r="A267" s="1142"/>
      <c r="B267" s="1122"/>
      <c r="C267" s="1124"/>
      <c r="D267" s="149" t="s">
        <v>491</v>
      </c>
      <c r="E267" s="1182">
        <v>322</v>
      </c>
      <c r="F267" s="1137">
        <f>ROUNDUP(E267/$C$241*100,2)</f>
        <v>0.02</v>
      </c>
    </row>
    <row r="268" spans="1:6" ht="24.75" customHeight="1">
      <c r="A268" s="1142"/>
      <c r="B268" s="1122"/>
      <c r="C268" s="1124"/>
      <c r="D268" s="150" t="s">
        <v>492</v>
      </c>
      <c r="E268" s="1179"/>
      <c r="F268" s="1138" t="e">
        <f t="shared" si="66"/>
        <v>#VALUE!</v>
      </c>
    </row>
    <row r="269" spans="1:6" ht="15" customHeight="1">
      <c r="A269" s="1142"/>
      <c r="B269" s="1122"/>
      <c r="C269" s="1124"/>
      <c r="D269" s="149" t="s">
        <v>525</v>
      </c>
      <c r="E269" s="1182">
        <v>18</v>
      </c>
      <c r="F269" s="1137">
        <f>ROUNDUP(E269/$C$241*100,2)</f>
        <v>0.01</v>
      </c>
    </row>
    <row r="270" spans="1:6" ht="15" customHeight="1">
      <c r="A270" s="1142"/>
      <c r="B270" s="1122"/>
      <c r="C270" s="1124"/>
      <c r="D270" s="150" t="s">
        <v>546</v>
      </c>
      <c r="E270" s="1179"/>
      <c r="F270" s="1138" t="e">
        <f t="shared" si="66"/>
        <v>#VALUE!</v>
      </c>
    </row>
    <row r="271" spans="1:6" ht="15" customHeight="1">
      <c r="A271" s="1142"/>
      <c r="B271" s="1122"/>
      <c r="C271" s="1124"/>
      <c r="D271" s="149" t="s">
        <v>547</v>
      </c>
      <c r="E271" s="1182">
        <v>379</v>
      </c>
      <c r="F271" s="1137">
        <f>ROUNDUP(E271/$C$241*100,2)</f>
        <v>0.03</v>
      </c>
    </row>
    <row r="272" spans="1:6" ht="15" customHeight="1">
      <c r="A272" s="1142"/>
      <c r="B272" s="1122"/>
      <c r="C272" s="1124"/>
      <c r="D272" s="150" t="s">
        <v>548</v>
      </c>
      <c r="E272" s="1179"/>
      <c r="F272" s="1138" t="e">
        <f t="shared" ref="F272:F278" si="67">D272/C272*100</f>
        <v>#VALUE!</v>
      </c>
    </row>
    <row r="273" spans="1:6" ht="15" customHeight="1">
      <c r="A273" s="1142"/>
      <c r="B273" s="1122"/>
      <c r="C273" s="1124"/>
      <c r="D273" s="149" t="s">
        <v>524</v>
      </c>
      <c r="E273" s="1182">
        <v>88</v>
      </c>
      <c r="F273" s="1138">
        <f>ROUNDUP(E273/$C$241*100,2)</f>
        <v>0.01</v>
      </c>
    </row>
    <row r="274" spans="1:6" ht="15" customHeight="1">
      <c r="A274" s="1142"/>
      <c r="B274" s="1122"/>
      <c r="C274" s="1124"/>
      <c r="D274" s="148" t="s">
        <v>657</v>
      </c>
      <c r="E274" s="1182"/>
      <c r="F274" s="1205" t="e">
        <f t="shared" ref="F274" si="68">D274/C274*100</f>
        <v>#VALUE!</v>
      </c>
    </row>
    <row r="275" spans="1:6" ht="15" customHeight="1">
      <c r="A275" s="1142"/>
      <c r="B275" s="1122"/>
      <c r="C275" s="1124"/>
      <c r="D275" s="147" t="s">
        <v>831</v>
      </c>
      <c r="E275" s="1182">
        <v>96</v>
      </c>
      <c r="F275" s="1205">
        <f>ROUNDUP(E275/$C$241*100,2)</f>
        <v>0.01</v>
      </c>
    </row>
    <row r="276" spans="1:6" ht="17.25" customHeight="1">
      <c r="A276" s="1142"/>
      <c r="B276" s="1122"/>
      <c r="C276" s="1124"/>
      <c r="D276" s="150" t="s">
        <v>830</v>
      </c>
      <c r="E276" s="1179"/>
      <c r="F276" s="1137" t="e">
        <f t="shared" si="67"/>
        <v>#VALUE!</v>
      </c>
    </row>
    <row r="277" spans="1:6" ht="19.5" customHeight="1">
      <c r="A277" s="1142"/>
      <c r="B277" s="1122"/>
      <c r="C277" s="1124"/>
      <c r="D277" s="149" t="s">
        <v>907</v>
      </c>
      <c r="E277" s="1182">
        <v>316</v>
      </c>
      <c r="F277" s="1205">
        <v>0.03</v>
      </c>
    </row>
    <row r="278" spans="1:6" ht="23.25" customHeight="1" thickBot="1">
      <c r="A278" s="1142"/>
      <c r="B278" s="1122"/>
      <c r="C278" s="1125"/>
      <c r="D278" s="152" t="s">
        <v>829</v>
      </c>
      <c r="E278" s="1192"/>
      <c r="F278" s="1137" t="e">
        <f t="shared" si="67"/>
        <v>#VALUE!</v>
      </c>
    </row>
    <row r="279" spans="1:6" ht="15" customHeight="1">
      <c r="A279" s="1095">
        <v>14</v>
      </c>
      <c r="B279" s="1096" t="s">
        <v>395</v>
      </c>
      <c r="C279" s="1113">
        <v>253578</v>
      </c>
      <c r="D279" s="151" t="s">
        <v>252</v>
      </c>
      <c r="E279" s="1183">
        <v>69650</v>
      </c>
      <c r="F279" s="1207">
        <v>28.15</v>
      </c>
    </row>
    <row r="280" spans="1:6" ht="18" customHeight="1">
      <c r="A280" s="1093"/>
      <c r="B280" s="1091"/>
      <c r="C280" s="1114"/>
      <c r="D280" s="148" t="s">
        <v>253</v>
      </c>
      <c r="E280" s="1182"/>
      <c r="F280" s="1138" t="e">
        <f t="shared" si="66"/>
        <v>#VALUE!</v>
      </c>
    </row>
    <row r="281" spans="1:6" ht="15" customHeight="1">
      <c r="A281" s="1093"/>
      <c r="B281" s="1091"/>
      <c r="C281" s="1114"/>
      <c r="D281" s="149" t="s">
        <v>526</v>
      </c>
      <c r="E281" s="1182">
        <v>2624</v>
      </c>
      <c r="F281" s="1137">
        <v>0.55000000000000004</v>
      </c>
    </row>
    <row r="282" spans="1:6" ht="18.75" customHeight="1">
      <c r="A282" s="1093"/>
      <c r="B282" s="1091"/>
      <c r="C282" s="1114"/>
      <c r="D282" s="148" t="s">
        <v>549</v>
      </c>
      <c r="E282" s="1182"/>
      <c r="F282" s="1138" t="e">
        <f t="shared" si="66"/>
        <v>#VALUE!</v>
      </c>
    </row>
    <row r="283" spans="1:6" ht="15" customHeight="1">
      <c r="A283" s="1093"/>
      <c r="B283" s="1091"/>
      <c r="C283" s="1114"/>
      <c r="D283" s="149" t="s">
        <v>444</v>
      </c>
      <c r="E283" s="1180">
        <v>6291</v>
      </c>
      <c r="F283" s="1137">
        <v>0.47</v>
      </c>
    </row>
    <row r="284" spans="1:6" ht="18" customHeight="1">
      <c r="A284" s="1093"/>
      <c r="B284" s="1091"/>
      <c r="C284" s="1114"/>
      <c r="D284" s="148" t="s">
        <v>310</v>
      </c>
      <c r="E284" s="1182"/>
      <c r="F284" s="1138" t="e">
        <f t="shared" si="66"/>
        <v>#VALUE!</v>
      </c>
    </row>
    <row r="285" spans="1:6" ht="15" customHeight="1">
      <c r="A285" s="1093"/>
      <c r="B285" s="1091"/>
      <c r="C285" s="1114"/>
      <c r="D285" s="147" t="s">
        <v>311</v>
      </c>
      <c r="E285" s="1180">
        <v>4</v>
      </c>
      <c r="F285" s="1137">
        <f>ROUNDUP(E285/$C$279*100,2)</f>
        <v>0.01</v>
      </c>
    </row>
    <row r="286" spans="1:6" ht="18" customHeight="1">
      <c r="A286" s="1093"/>
      <c r="B286" s="1091"/>
      <c r="C286" s="1114"/>
      <c r="D286" s="150" t="s">
        <v>1092</v>
      </c>
      <c r="E286" s="1182"/>
      <c r="F286" s="1138" t="e">
        <f t="shared" si="66"/>
        <v>#VALUE!</v>
      </c>
    </row>
    <row r="287" spans="1:6" ht="18" customHeight="1">
      <c r="A287" s="1093"/>
      <c r="B287" s="1091"/>
      <c r="C287" s="1114"/>
      <c r="D287" s="149" t="s">
        <v>1093</v>
      </c>
      <c r="E287" s="1182">
        <v>1</v>
      </c>
      <c r="F287" s="1137">
        <f>ROUNDUP(E287/$C$279*100,2)</f>
        <v>0.01</v>
      </c>
    </row>
    <row r="288" spans="1:6" ht="12.75" customHeight="1">
      <c r="A288" s="1093"/>
      <c r="B288" s="1091"/>
      <c r="C288" s="1114"/>
      <c r="D288" s="159" t="s">
        <v>1094</v>
      </c>
      <c r="E288" s="1182"/>
      <c r="F288" s="1138" t="e">
        <f t="shared" si="66"/>
        <v>#VALUE!</v>
      </c>
    </row>
    <row r="289" spans="1:6" ht="15" customHeight="1">
      <c r="A289" s="1093"/>
      <c r="B289" s="1091"/>
      <c r="C289" s="1114"/>
      <c r="D289" s="149" t="s">
        <v>1095</v>
      </c>
      <c r="E289" s="1182">
        <v>8</v>
      </c>
      <c r="F289" s="1138">
        <f>ROUNDUP(E289/$C$279*100,2)</f>
        <v>0.01</v>
      </c>
    </row>
    <row r="290" spans="1:6" ht="15" customHeight="1">
      <c r="A290" s="1093"/>
      <c r="B290" s="1091"/>
      <c r="C290" s="1114"/>
      <c r="D290" s="159" t="s">
        <v>642</v>
      </c>
      <c r="E290" s="1182"/>
      <c r="F290" s="1138" t="e">
        <f t="shared" ref="F290" si="69">D290/C290*100</f>
        <v>#VALUE!</v>
      </c>
    </row>
    <row r="291" spans="1:6" ht="15" customHeight="1">
      <c r="A291" s="1093"/>
      <c r="B291" s="1091"/>
      <c r="C291" s="1114"/>
      <c r="D291" s="147" t="s">
        <v>828</v>
      </c>
      <c r="E291" s="1180">
        <v>92</v>
      </c>
      <c r="F291" s="1204">
        <f>ROUNDUP(E291/$C$279*100,2)</f>
        <v>0.04</v>
      </c>
    </row>
    <row r="292" spans="1:6" ht="21.75" customHeight="1" thickBot="1">
      <c r="A292" s="1094"/>
      <c r="B292" s="1092"/>
      <c r="C292" s="1115"/>
      <c r="D292" s="769" t="s">
        <v>1096</v>
      </c>
      <c r="E292" s="1192"/>
      <c r="F292" s="1206" t="e">
        <f t="shared" si="66"/>
        <v>#VALUE!</v>
      </c>
    </row>
    <row r="293" spans="1:6" ht="27" customHeight="1">
      <c r="A293" s="155"/>
      <c r="B293" s="156"/>
      <c r="C293" s="157"/>
      <c r="D293" s="158"/>
      <c r="E293" s="194"/>
      <c r="F293" s="781"/>
    </row>
    <row r="294" spans="1:6" ht="38.1" customHeight="1">
      <c r="A294" s="556" t="s">
        <v>634</v>
      </c>
      <c r="B294" s="553"/>
      <c r="C294" s="667"/>
      <c r="D294" s="746"/>
      <c r="E294" s="1090" t="s">
        <v>63</v>
      </c>
      <c r="F294" s="1090"/>
    </row>
    <row r="295" spans="1:6" ht="4.5" customHeight="1">
      <c r="A295" s="453"/>
      <c r="B295" s="668"/>
      <c r="C295" s="669"/>
      <c r="D295" s="453"/>
      <c r="E295" s="670"/>
      <c r="F295" s="787"/>
    </row>
    <row r="296" spans="1:6" ht="49.5" customHeight="1" thickBot="1">
      <c r="A296" s="1175" t="s">
        <v>1052</v>
      </c>
      <c r="B296" s="1175"/>
      <c r="C296" s="1175"/>
      <c r="D296" s="1175"/>
      <c r="E296" s="1175"/>
      <c r="F296" s="1175"/>
    </row>
    <row r="297" spans="1:6" ht="41.25" customHeight="1">
      <c r="A297" s="1082" t="s">
        <v>378</v>
      </c>
      <c r="B297" s="1084" t="s">
        <v>17</v>
      </c>
      <c r="C297" s="1086" t="s">
        <v>154</v>
      </c>
      <c r="D297" s="1084" t="s">
        <v>379</v>
      </c>
      <c r="E297" s="1088" t="s">
        <v>380</v>
      </c>
      <c r="F297" s="1089"/>
    </row>
    <row r="298" spans="1:6" ht="41.25" customHeight="1" thickBot="1">
      <c r="A298" s="1083"/>
      <c r="B298" s="1085"/>
      <c r="C298" s="1087"/>
      <c r="D298" s="1085"/>
      <c r="E298" s="554" t="s">
        <v>298</v>
      </c>
      <c r="F298" s="555" t="s">
        <v>99</v>
      </c>
    </row>
    <row r="299" spans="1:6" ht="24.95" customHeight="1">
      <c r="A299" s="1095">
        <v>15</v>
      </c>
      <c r="B299" s="1096" t="s">
        <v>396</v>
      </c>
      <c r="C299" s="1149">
        <v>901201</v>
      </c>
      <c r="D299" s="153" t="s">
        <v>415</v>
      </c>
      <c r="E299" s="1209">
        <v>29413</v>
      </c>
      <c r="F299" s="1210">
        <v>2.85</v>
      </c>
    </row>
    <row r="300" spans="1:6" ht="24.95" customHeight="1">
      <c r="A300" s="1093"/>
      <c r="B300" s="1091"/>
      <c r="C300" s="1150"/>
      <c r="D300" s="154" t="s">
        <v>254</v>
      </c>
      <c r="E300" s="1180"/>
      <c r="F300" s="1137"/>
    </row>
    <row r="301" spans="1:6" ht="24.95" customHeight="1">
      <c r="A301" s="1093"/>
      <c r="B301" s="1091"/>
      <c r="C301" s="1150"/>
      <c r="D301" s="149" t="s">
        <v>255</v>
      </c>
      <c r="E301" s="1182">
        <v>23437</v>
      </c>
      <c r="F301" s="1137">
        <v>2.83</v>
      </c>
    </row>
    <row r="302" spans="1:6" ht="24.95" customHeight="1">
      <c r="A302" s="1093"/>
      <c r="B302" s="1091"/>
      <c r="C302" s="1150"/>
      <c r="D302" s="148" t="s">
        <v>256</v>
      </c>
      <c r="E302" s="1182"/>
      <c r="F302" s="1138" t="e">
        <f>D302/C302*100</f>
        <v>#VALUE!</v>
      </c>
    </row>
    <row r="303" spans="1:6" ht="24.95" customHeight="1">
      <c r="A303" s="1093"/>
      <c r="B303" s="1091"/>
      <c r="C303" s="1150"/>
      <c r="D303" s="149" t="s">
        <v>257</v>
      </c>
      <c r="E303" s="1182">
        <v>13689</v>
      </c>
      <c r="F303" s="1137">
        <v>1.46</v>
      </c>
    </row>
    <row r="304" spans="1:6" ht="24.95" customHeight="1">
      <c r="A304" s="1093"/>
      <c r="B304" s="1091"/>
      <c r="C304" s="1150"/>
      <c r="D304" s="148" t="s">
        <v>364</v>
      </c>
      <c r="E304" s="1182"/>
      <c r="F304" s="1138" t="e">
        <f>D304/C304*100</f>
        <v>#VALUE!</v>
      </c>
    </row>
    <row r="305" spans="1:6" ht="24.95" customHeight="1">
      <c r="A305" s="1093"/>
      <c r="B305" s="1091"/>
      <c r="C305" s="1150"/>
      <c r="D305" s="149" t="s">
        <v>258</v>
      </c>
      <c r="E305" s="1182">
        <v>4952</v>
      </c>
      <c r="F305" s="1137">
        <v>0.72</v>
      </c>
    </row>
    <row r="306" spans="1:6" ht="24.95" customHeight="1">
      <c r="A306" s="1093"/>
      <c r="B306" s="1091"/>
      <c r="C306" s="1150"/>
      <c r="D306" s="148" t="s">
        <v>1097</v>
      </c>
      <c r="E306" s="1182"/>
      <c r="F306" s="1138" t="e">
        <f>D306/C306*100</f>
        <v>#VALUE!</v>
      </c>
    </row>
    <row r="307" spans="1:6" ht="24.95" customHeight="1">
      <c r="A307" s="1093"/>
      <c r="B307" s="1091"/>
      <c r="C307" s="1150"/>
      <c r="D307" s="149" t="s">
        <v>260</v>
      </c>
      <c r="E307" s="1182">
        <v>1624</v>
      </c>
      <c r="F307" s="1137">
        <v>0.24</v>
      </c>
    </row>
    <row r="308" spans="1:6" ht="24.95" customHeight="1">
      <c r="A308" s="1093"/>
      <c r="B308" s="1091"/>
      <c r="C308" s="1150"/>
      <c r="D308" s="148" t="s">
        <v>261</v>
      </c>
      <c r="E308" s="1182"/>
      <c r="F308" s="1138" t="e">
        <f>D308/C308*100</f>
        <v>#VALUE!</v>
      </c>
    </row>
    <row r="309" spans="1:6" ht="24.95" customHeight="1">
      <c r="A309" s="1093"/>
      <c r="B309" s="1091"/>
      <c r="C309" s="1150"/>
      <c r="D309" s="149" t="s">
        <v>1013</v>
      </c>
      <c r="E309" s="1179">
        <v>11777</v>
      </c>
      <c r="F309" s="1137">
        <v>1.62</v>
      </c>
    </row>
    <row r="310" spans="1:6" ht="24.95" customHeight="1">
      <c r="A310" s="1093"/>
      <c r="B310" s="1091"/>
      <c r="C310" s="1150"/>
      <c r="D310" s="148" t="s">
        <v>313</v>
      </c>
      <c r="E310" s="1180"/>
      <c r="F310" s="1138" t="e">
        <f t="shared" ref="F310:F324" si="70">D310/C310*100</f>
        <v>#VALUE!</v>
      </c>
    </row>
    <row r="311" spans="1:6" ht="24.95" customHeight="1">
      <c r="A311" s="1093"/>
      <c r="B311" s="1091"/>
      <c r="C311" s="1150"/>
      <c r="D311" s="149" t="s">
        <v>658</v>
      </c>
      <c r="E311" s="1182">
        <v>51</v>
      </c>
      <c r="F311" s="1138">
        <f>ROUNDUP(E311/$C$299*100,2)</f>
        <v>0.01</v>
      </c>
    </row>
    <row r="312" spans="1:6" ht="30.75" customHeight="1">
      <c r="A312" s="1093"/>
      <c r="B312" s="1091"/>
      <c r="C312" s="1150"/>
      <c r="D312" s="148" t="s">
        <v>659</v>
      </c>
      <c r="E312" s="1182"/>
      <c r="F312" s="1138" t="e">
        <f t="shared" si="70"/>
        <v>#VALUE!</v>
      </c>
    </row>
    <row r="313" spans="1:6" ht="24.95" customHeight="1">
      <c r="A313" s="1093"/>
      <c r="B313" s="1091"/>
      <c r="C313" s="1150"/>
      <c r="D313" s="323" t="s">
        <v>550</v>
      </c>
      <c r="E313" s="1182">
        <v>1039</v>
      </c>
      <c r="F313" s="1138">
        <f>ROUNDUP(E313/$C$299*100,2)</f>
        <v>0.12</v>
      </c>
    </row>
    <row r="314" spans="1:6" ht="24.95" customHeight="1">
      <c r="A314" s="1093"/>
      <c r="B314" s="1091"/>
      <c r="C314" s="1150"/>
      <c r="D314" s="324" t="s">
        <v>551</v>
      </c>
      <c r="E314" s="1182"/>
      <c r="F314" s="1138" t="e">
        <f t="shared" si="70"/>
        <v>#VALUE!</v>
      </c>
    </row>
    <row r="315" spans="1:6" ht="24.95" customHeight="1">
      <c r="A315" s="1093"/>
      <c r="B315" s="1091"/>
      <c r="C315" s="1150"/>
      <c r="D315" s="325" t="s">
        <v>660</v>
      </c>
      <c r="E315" s="1182">
        <v>99</v>
      </c>
      <c r="F315" s="1138">
        <f>ROUNDUP(E315/$C$299*100,2)</f>
        <v>0.02</v>
      </c>
    </row>
    <row r="316" spans="1:6" ht="30.75" customHeight="1">
      <c r="A316" s="1093"/>
      <c r="B316" s="1091"/>
      <c r="C316" s="1150"/>
      <c r="D316" s="829" t="s">
        <v>615</v>
      </c>
      <c r="E316" s="1182"/>
      <c r="F316" s="1138" t="e">
        <f t="shared" si="70"/>
        <v>#VALUE!</v>
      </c>
    </row>
    <row r="317" spans="1:6" ht="24.95" customHeight="1">
      <c r="A317" s="1093"/>
      <c r="B317" s="1091"/>
      <c r="C317" s="1150"/>
      <c r="D317" s="315" t="s">
        <v>616</v>
      </c>
      <c r="E317" s="1182">
        <v>39</v>
      </c>
      <c r="F317" s="1138">
        <f>ROUNDUP(E317/$C$299*100,2)</f>
        <v>0.01</v>
      </c>
    </row>
    <row r="318" spans="1:6" ht="24.95" customHeight="1">
      <c r="A318" s="1093"/>
      <c r="B318" s="1091"/>
      <c r="C318" s="1150"/>
      <c r="D318" s="825" t="s">
        <v>617</v>
      </c>
      <c r="E318" s="1182"/>
      <c r="F318" s="1138" t="e">
        <f t="shared" ref="F318" si="71">D318/C318*100</f>
        <v>#VALUE!</v>
      </c>
    </row>
    <row r="319" spans="1:6" ht="24.95" customHeight="1">
      <c r="A319" s="1093"/>
      <c r="B319" s="1091"/>
      <c r="C319" s="1150"/>
      <c r="D319" s="315" t="s">
        <v>827</v>
      </c>
      <c r="E319" s="1182">
        <v>23</v>
      </c>
      <c r="F319" s="1138">
        <f>ROUNDUP(E319/$C$299*100,2)</f>
        <v>0.01</v>
      </c>
    </row>
    <row r="320" spans="1:6" ht="24.95" customHeight="1">
      <c r="A320" s="1093"/>
      <c r="B320" s="1091"/>
      <c r="C320" s="1150"/>
      <c r="D320" s="825" t="s">
        <v>1098</v>
      </c>
      <c r="E320" s="1182"/>
      <c r="F320" s="1138" t="e">
        <f t="shared" si="70"/>
        <v>#VALUE!</v>
      </c>
    </row>
    <row r="321" spans="1:6" ht="24.95" customHeight="1">
      <c r="A321" s="1093"/>
      <c r="B321" s="1091"/>
      <c r="C321" s="1150"/>
      <c r="D321" s="315" t="s">
        <v>826</v>
      </c>
      <c r="E321" s="1182">
        <v>206</v>
      </c>
      <c r="F321" s="1138">
        <f>ROUNDUP(E321/$C$299*100,2)</f>
        <v>0.03</v>
      </c>
    </row>
    <row r="322" spans="1:6" ht="24.95" customHeight="1">
      <c r="A322" s="1093"/>
      <c r="B322" s="1091"/>
      <c r="C322" s="1150"/>
      <c r="D322" s="825" t="s">
        <v>1099</v>
      </c>
      <c r="E322" s="1182"/>
      <c r="F322" s="1138" t="e">
        <f t="shared" si="70"/>
        <v>#VALUE!</v>
      </c>
    </row>
    <row r="323" spans="1:6" ht="16.5" customHeight="1">
      <c r="A323" s="1093"/>
      <c r="B323" s="1091"/>
      <c r="C323" s="1150"/>
      <c r="D323" s="316" t="s">
        <v>844</v>
      </c>
      <c r="E323" s="1182">
        <v>10</v>
      </c>
      <c r="F323" s="1137">
        <f>ROUNDUP(E323/$C$299*100,2)</f>
        <v>0.01</v>
      </c>
    </row>
    <row r="324" spans="1:6" ht="27.75" customHeight="1" thickBot="1">
      <c r="A324" s="1094"/>
      <c r="B324" s="1092"/>
      <c r="C324" s="1208"/>
      <c r="D324" s="835" t="s">
        <v>845</v>
      </c>
      <c r="E324" s="1182"/>
      <c r="F324" s="1144" t="e">
        <f t="shared" si="70"/>
        <v>#VALUE!</v>
      </c>
    </row>
    <row r="325" spans="1:6" ht="24.95" customHeight="1">
      <c r="A325" s="1141">
        <v>16</v>
      </c>
      <c r="B325" s="1129" t="s">
        <v>397</v>
      </c>
      <c r="C325" s="1131">
        <v>228755</v>
      </c>
      <c r="D325" s="153" t="s">
        <v>262</v>
      </c>
      <c r="E325" s="1183">
        <v>5777</v>
      </c>
      <c r="F325" s="1207">
        <v>2.74</v>
      </c>
    </row>
    <row r="326" spans="1:6" ht="21.75" customHeight="1">
      <c r="A326" s="1142"/>
      <c r="B326" s="1122"/>
      <c r="C326" s="1124"/>
      <c r="D326" s="154" t="s">
        <v>1100</v>
      </c>
      <c r="E326" s="1182"/>
      <c r="F326" s="1138" t="e">
        <f>D326/C326*100</f>
        <v>#VALUE!</v>
      </c>
    </row>
    <row r="327" spans="1:6" ht="24.95" customHeight="1">
      <c r="A327" s="1142"/>
      <c r="B327" s="1122"/>
      <c r="C327" s="1124"/>
      <c r="D327" s="160" t="s">
        <v>1101</v>
      </c>
      <c r="E327" s="1182">
        <v>5031</v>
      </c>
      <c r="F327" s="1137">
        <v>2.0099999999999998</v>
      </c>
    </row>
    <row r="328" spans="1:6" ht="24.95" customHeight="1">
      <c r="A328" s="1142"/>
      <c r="B328" s="1122"/>
      <c r="C328" s="1124"/>
      <c r="D328" s="161" t="s">
        <v>265</v>
      </c>
      <c r="E328" s="1182"/>
      <c r="F328" s="1138" t="e">
        <f>D328/C328*100</f>
        <v>#VALUE!</v>
      </c>
    </row>
    <row r="329" spans="1:6" ht="24.95" customHeight="1">
      <c r="A329" s="1142"/>
      <c r="B329" s="1122"/>
      <c r="C329" s="1124"/>
      <c r="D329" s="162" t="s">
        <v>266</v>
      </c>
      <c r="E329" s="1182">
        <v>7086</v>
      </c>
      <c r="F329" s="1137">
        <v>3.33</v>
      </c>
    </row>
    <row r="330" spans="1:6" ht="18" customHeight="1">
      <c r="A330" s="1142"/>
      <c r="B330" s="1122"/>
      <c r="C330" s="1124"/>
      <c r="D330" s="154" t="s">
        <v>267</v>
      </c>
      <c r="E330" s="1182"/>
      <c r="F330" s="1138" t="e">
        <f>D330/C330*100</f>
        <v>#VALUE!</v>
      </c>
    </row>
    <row r="331" spans="1:6" ht="27" customHeight="1">
      <c r="A331" s="1142"/>
      <c r="B331" s="1122"/>
      <c r="C331" s="1124"/>
      <c r="D331" s="162" t="s">
        <v>268</v>
      </c>
      <c r="E331" s="1182">
        <v>394</v>
      </c>
      <c r="F331" s="1137">
        <v>0.1</v>
      </c>
    </row>
    <row r="332" spans="1:6" ht="36" customHeight="1">
      <c r="A332" s="1142"/>
      <c r="B332" s="1122"/>
      <c r="C332" s="1124"/>
      <c r="D332" s="772" t="s">
        <v>1102</v>
      </c>
      <c r="E332" s="1182"/>
      <c r="F332" s="1138" t="e">
        <f>D332/C332*100</f>
        <v>#VALUE!</v>
      </c>
    </row>
    <row r="333" spans="1:6" ht="24.95" customHeight="1">
      <c r="A333" s="1142"/>
      <c r="B333" s="1122"/>
      <c r="C333" s="1124"/>
      <c r="D333" s="162" t="s">
        <v>314</v>
      </c>
      <c r="E333" s="1182">
        <v>785</v>
      </c>
      <c r="F333" s="1138">
        <v>0.16</v>
      </c>
    </row>
    <row r="334" spans="1:6" ht="24.95" customHeight="1" thickBot="1">
      <c r="A334" s="1143"/>
      <c r="B334" s="1130"/>
      <c r="C334" s="1125"/>
      <c r="D334" s="163" t="s">
        <v>1103</v>
      </c>
      <c r="E334" s="1192"/>
      <c r="F334" s="1144" t="e">
        <f>D334/C334*100</f>
        <v>#VALUE!</v>
      </c>
    </row>
    <row r="335" spans="1:6" ht="24.95" customHeight="1">
      <c r="A335" s="155"/>
      <c r="B335" s="156"/>
      <c r="C335" s="157"/>
      <c r="D335" s="778"/>
      <c r="E335" s="194"/>
    </row>
    <row r="336" spans="1:6" ht="38.1" customHeight="1">
      <c r="A336" s="556" t="s">
        <v>634</v>
      </c>
      <c r="B336" s="553"/>
      <c r="C336" s="667"/>
      <c r="D336" s="746"/>
      <c r="E336" s="1090" t="s">
        <v>63</v>
      </c>
      <c r="F336" s="1090"/>
    </row>
    <row r="337" spans="1:6" ht="4.5" customHeight="1">
      <c r="A337" s="453"/>
      <c r="B337" s="668"/>
      <c r="C337" s="669"/>
      <c r="D337" s="453"/>
      <c r="E337" s="670"/>
      <c r="F337" s="787"/>
    </row>
    <row r="338" spans="1:6" ht="39.75" customHeight="1" thickBot="1">
      <c r="A338" s="1175" t="s">
        <v>1052</v>
      </c>
      <c r="B338" s="1175"/>
      <c r="C338" s="1175"/>
      <c r="D338" s="1175"/>
      <c r="E338" s="1175"/>
      <c r="F338" s="1175"/>
    </row>
    <row r="339" spans="1:6" ht="35.25" customHeight="1">
      <c r="A339" s="1082" t="s">
        <v>378</v>
      </c>
      <c r="B339" s="1084" t="s">
        <v>17</v>
      </c>
      <c r="C339" s="1086" t="s">
        <v>154</v>
      </c>
      <c r="D339" s="1084" t="s">
        <v>379</v>
      </c>
      <c r="E339" s="1088" t="s">
        <v>380</v>
      </c>
      <c r="F339" s="1089"/>
    </row>
    <row r="340" spans="1:6" ht="33.75" customHeight="1">
      <c r="A340" s="1176"/>
      <c r="B340" s="1177"/>
      <c r="C340" s="1178"/>
      <c r="D340" s="1177"/>
      <c r="E340" s="838" t="s">
        <v>298</v>
      </c>
      <c r="F340" s="839" t="s">
        <v>99</v>
      </c>
    </row>
    <row r="341" spans="1:6" ht="15" customHeight="1">
      <c r="A341" s="1142">
        <v>17</v>
      </c>
      <c r="B341" s="1122" t="s">
        <v>398</v>
      </c>
      <c r="C341" s="1133">
        <v>715203</v>
      </c>
      <c r="D341" s="162" t="s">
        <v>1020</v>
      </c>
      <c r="E341" s="1182">
        <v>49214</v>
      </c>
      <c r="F341" s="1138">
        <v>6.14</v>
      </c>
    </row>
    <row r="342" spans="1:6" ht="15" customHeight="1">
      <c r="A342" s="1142"/>
      <c r="B342" s="1122"/>
      <c r="C342" s="1114"/>
      <c r="D342" s="161" t="s">
        <v>269</v>
      </c>
      <c r="E342" s="1182"/>
      <c r="F342" s="1138" t="e">
        <f>D342/C342*100</f>
        <v>#VALUE!</v>
      </c>
    </row>
    <row r="343" spans="1:6" ht="15" customHeight="1">
      <c r="A343" s="1142"/>
      <c r="B343" s="1122"/>
      <c r="C343" s="1114"/>
      <c r="D343" s="162" t="s">
        <v>270</v>
      </c>
      <c r="E343" s="1182">
        <v>3480</v>
      </c>
      <c r="F343" s="1137">
        <v>0.44</v>
      </c>
    </row>
    <row r="344" spans="1:6" ht="15" customHeight="1">
      <c r="A344" s="1142"/>
      <c r="B344" s="1122"/>
      <c r="C344" s="1114"/>
      <c r="D344" s="154" t="s">
        <v>271</v>
      </c>
      <c r="E344" s="1182"/>
      <c r="F344" s="1138" t="e">
        <f>D344/C344*100</f>
        <v>#VALUE!</v>
      </c>
    </row>
    <row r="345" spans="1:6" ht="15" customHeight="1">
      <c r="A345" s="1142"/>
      <c r="B345" s="1122"/>
      <c r="C345" s="1114"/>
      <c r="D345" s="162" t="s">
        <v>272</v>
      </c>
      <c r="E345" s="1182">
        <v>306</v>
      </c>
      <c r="F345" s="1137">
        <v>0.05</v>
      </c>
    </row>
    <row r="346" spans="1:6" ht="15" customHeight="1">
      <c r="A346" s="1142"/>
      <c r="B346" s="1122"/>
      <c r="C346" s="1114"/>
      <c r="D346" s="154" t="s">
        <v>273</v>
      </c>
      <c r="E346" s="1182"/>
      <c r="F346" s="1138" t="e">
        <f>D346/C346*100</f>
        <v>#VALUE!</v>
      </c>
    </row>
    <row r="347" spans="1:6" ht="15" customHeight="1">
      <c r="A347" s="1142"/>
      <c r="B347" s="1122"/>
      <c r="C347" s="1114"/>
      <c r="D347" s="162" t="s">
        <v>365</v>
      </c>
      <c r="E347" s="1182">
        <v>193829</v>
      </c>
      <c r="F347" s="1137">
        <v>29.39</v>
      </c>
    </row>
    <row r="348" spans="1:6">
      <c r="A348" s="1142"/>
      <c r="B348" s="1122"/>
      <c r="C348" s="1114"/>
      <c r="D348" s="154" t="s">
        <v>1104</v>
      </c>
      <c r="E348" s="1182"/>
      <c r="F348" s="1138" t="e">
        <f>D348/C348*100</f>
        <v>#VALUE!</v>
      </c>
    </row>
    <row r="349" spans="1:6" ht="15" customHeight="1">
      <c r="A349" s="1142"/>
      <c r="B349" s="1122"/>
      <c r="C349" s="1114"/>
      <c r="D349" s="162" t="s">
        <v>458</v>
      </c>
      <c r="E349" s="1182">
        <v>1</v>
      </c>
      <c r="F349" s="1138">
        <f>ROUNDUP(E349/$C$341*100,2)</f>
        <v>0.01</v>
      </c>
    </row>
    <row r="350" spans="1:6">
      <c r="A350" s="1142"/>
      <c r="B350" s="1122"/>
      <c r="C350" s="1114"/>
      <c r="D350" s="154" t="s">
        <v>459</v>
      </c>
      <c r="E350" s="1182"/>
      <c r="F350" s="1138" t="e">
        <f>D350/C372*100</f>
        <v>#VALUE!</v>
      </c>
    </row>
    <row r="351" spans="1:6" ht="17.25" customHeight="1">
      <c r="A351" s="1142"/>
      <c r="B351" s="1122"/>
      <c r="C351" s="1114"/>
      <c r="D351" s="162" t="s">
        <v>1105</v>
      </c>
      <c r="E351" s="1182">
        <v>267</v>
      </c>
      <c r="F351" s="1138">
        <f>ROUNDUP(E351/$C$341*100,2)</f>
        <v>0.04</v>
      </c>
    </row>
    <row r="352" spans="1:6" ht="14.25" customHeight="1">
      <c r="A352" s="1142"/>
      <c r="B352" s="1122"/>
      <c r="C352" s="1114"/>
      <c r="D352" s="154" t="s">
        <v>1106</v>
      </c>
      <c r="E352" s="1182"/>
      <c r="F352" s="1138" t="e">
        <f t="shared" ref="F352" si="72">D352/C352*100</f>
        <v>#VALUE!</v>
      </c>
    </row>
    <row r="353" spans="1:6" ht="15" customHeight="1">
      <c r="A353" s="1142"/>
      <c r="B353" s="1122"/>
      <c r="C353" s="1114"/>
      <c r="D353" s="162" t="s">
        <v>618</v>
      </c>
      <c r="E353" s="1182">
        <v>5</v>
      </c>
      <c r="F353" s="1138">
        <f>ROUNDUP(E353/$C$341*100,2)</f>
        <v>0.01</v>
      </c>
    </row>
    <row r="354" spans="1:6" ht="15" customHeight="1">
      <c r="A354" s="1142"/>
      <c r="B354" s="1122"/>
      <c r="C354" s="1114"/>
      <c r="D354" s="154" t="s">
        <v>1107</v>
      </c>
      <c r="E354" s="1182"/>
      <c r="F354" s="1138" t="e">
        <f t="shared" ref="F354:F360" si="73">D354/C354*100</f>
        <v>#VALUE!</v>
      </c>
    </row>
    <row r="355" spans="1:6" ht="15" customHeight="1">
      <c r="A355" s="1142"/>
      <c r="B355" s="1122"/>
      <c r="C355" s="1114"/>
      <c r="D355" s="160" t="s">
        <v>579</v>
      </c>
      <c r="E355" s="1182">
        <v>117</v>
      </c>
      <c r="F355" s="1138">
        <f>ROUNDUP(E355/$C$341*100,2)</f>
        <v>0.02</v>
      </c>
    </row>
    <row r="356" spans="1:6" ht="15" customHeight="1">
      <c r="A356" s="1142"/>
      <c r="B356" s="1122"/>
      <c r="C356" s="1114"/>
      <c r="D356" s="154" t="s">
        <v>580</v>
      </c>
      <c r="E356" s="1182"/>
      <c r="F356" s="1138" t="e">
        <f t="shared" si="73"/>
        <v>#VALUE!</v>
      </c>
    </row>
    <row r="357" spans="1:6" ht="15" customHeight="1">
      <c r="A357" s="1142"/>
      <c r="B357" s="1122"/>
      <c r="C357" s="1114"/>
      <c r="D357" s="160" t="s">
        <v>620</v>
      </c>
      <c r="E357" s="1182">
        <v>550</v>
      </c>
      <c r="F357" s="1138">
        <f>ROUNDUP(E357/$C$341*100,2)</f>
        <v>0.08</v>
      </c>
    </row>
    <row r="358" spans="1:6" ht="15" customHeight="1">
      <c r="A358" s="1142"/>
      <c r="B358" s="1122"/>
      <c r="C358" s="1114"/>
      <c r="D358" s="154" t="s">
        <v>884</v>
      </c>
      <c r="E358" s="1182"/>
      <c r="F358" s="1138" t="e">
        <f t="shared" si="73"/>
        <v>#VALUE!</v>
      </c>
    </row>
    <row r="359" spans="1:6">
      <c r="A359" s="1142"/>
      <c r="B359" s="1122"/>
      <c r="C359" s="1114"/>
      <c r="D359" s="160" t="s">
        <v>621</v>
      </c>
      <c r="E359" s="1182">
        <v>659</v>
      </c>
      <c r="F359" s="1138">
        <f>ROUNDUP(E359/$C$341*100,2)</f>
        <v>9.9999999999999992E-2</v>
      </c>
    </row>
    <row r="360" spans="1:6" ht="18.75" customHeight="1">
      <c r="A360" s="1142"/>
      <c r="B360" s="1122"/>
      <c r="C360" s="1114"/>
      <c r="D360" s="154" t="s">
        <v>622</v>
      </c>
      <c r="E360" s="1182"/>
      <c r="F360" s="1138" t="e">
        <f t="shared" si="73"/>
        <v>#VALUE!</v>
      </c>
    </row>
    <row r="361" spans="1:6" ht="15" customHeight="1">
      <c r="A361" s="1142"/>
      <c r="B361" s="1122"/>
      <c r="C361" s="1114"/>
      <c r="D361" s="162" t="s">
        <v>1108</v>
      </c>
      <c r="E361" s="1182">
        <v>14</v>
      </c>
      <c r="F361" s="1138">
        <f>ROUNDUP(E361/$C$341*100,2)</f>
        <v>0.01</v>
      </c>
    </row>
    <row r="362" spans="1:6">
      <c r="A362" s="1142"/>
      <c r="B362" s="1122"/>
      <c r="C362" s="1114"/>
      <c r="D362" s="154" t="s">
        <v>1109</v>
      </c>
      <c r="E362" s="1182"/>
      <c r="F362" s="1138" t="e">
        <f t="shared" ref="F362" si="74">D362/C362*100</f>
        <v>#VALUE!</v>
      </c>
    </row>
    <row r="363" spans="1:6" ht="15" customHeight="1">
      <c r="A363" s="1142"/>
      <c r="B363" s="1122"/>
      <c r="C363" s="1114"/>
      <c r="D363" s="162" t="s">
        <v>1110</v>
      </c>
      <c r="E363" s="1182">
        <v>52</v>
      </c>
      <c r="F363" s="1138">
        <f>ROUNDUP(E363/$C$341*100,2)</f>
        <v>0.01</v>
      </c>
    </row>
    <row r="364" spans="1:6" ht="12.75" customHeight="1">
      <c r="A364" s="1142"/>
      <c r="B364" s="1122"/>
      <c r="C364" s="1114"/>
      <c r="D364" s="154" t="s">
        <v>1111</v>
      </c>
      <c r="E364" s="1182"/>
      <c r="F364" s="1138" t="e">
        <f t="shared" ref="F364:F368" si="75">D364/C364*100</f>
        <v>#VALUE!</v>
      </c>
    </row>
    <row r="365" spans="1:6" ht="12.75" customHeight="1">
      <c r="A365" s="1142"/>
      <c r="B365" s="1122"/>
      <c r="C365" s="1114"/>
      <c r="D365" s="775" t="s">
        <v>1112</v>
      </c>
      <c r="E365" s="1182">
        <v>35</v>
      </c>
      <c r="F365" s="1138">
        <f>ROUNDUP(E365/$C$341*100,2)</f>
        <v>0.01</v>
      </c>
    </row>
    <row r="366" spans="1:6" ht="12.75" customHeight="1">
      <c r="A366" s="1142"/>
      <c r="B366" s="1122"/>
      <c r="C366" s="1114"/>
      <c r="D366" s="154" t="s">
        <v>848</v>
      </c>
      <c r="E366" s="1182"/>
      <c r="F366" s="1138" t="e">
        <f t="shared" si="75"/>
        <v>#VALUE!</v>
      </c>
    </row>
    <row r="367" spans="1:6" ht="12.75" customHeight="1">
      <c r="A367" s="1142"/>
      <c r="B367" s="1122"/>
      <c r="C367" s="1114"/>
      <c r="D367" s="162" t="s">
        <v>1113</v>
      </c>
      <c r="E367" s="1182">
        <v>630</v>
      </c>
      <c r="F367" s="1138">
        <f>ROUNDUP(E367/$C$341*100,2)</f>
        <v>0.09</v>
      </c>
    </row>
    <row r="368" spans="1:6" ht="12.75" customHeight="1">
      <c r="A368" s="1142"/>
      <c r="B368" s="1122"/>
      <c r="C368" s="1114"/>
      <c r="D368" s="154" t="s">
        <v>1114</v>
      </c>
      <c r="E368" s="1182"/>
      <c r="F368" s="1138" t="e">
        <f t="shared" si="75"/>
        <v>#VALUE!</v>
      </c>
    </row>
    <row r="369" spans="1:6" ht="15" customHeight="1">
      <c r="A369" s="1142"/>
      <c r="B369" s="1122"/>
      <c r="C369" s="1114"/>
      <c r="D369" s="160" t="s">
        <v>1115</v>
      </c>
      <c r="E369" s="1182">
        <v>47</v>
      </c>
      <c r="F369" s="1137">
        <f>ROUNDUP(E369/$C$341*100,2)</f>
        <v>0.01</v>
      </c>
    </row>
    <row r="370" spans="1:6" ht="15" customHeight="1">
      <c r="A370" s="1142"/>
      <c r="B370" s="1122"/>
      <c r="C370" s="1114"/>
      <c r="D370" s="161" t="s">
        <v>1116</v>
      </c>
      <c r="E370" s="1182"/>
      <c r="F370" s="1138" t="e">
        <f>D370/C370*100</f>
        <v>#VALUE!</v>
      </c>
    </row>
    <row r="371" spans="1:6" ht="15" customHeight="1">
      <c r="A371" s="1142"/>
      <c r="B371" s="1122"/>
      <c r="C371" s="1114"/>
      <c r="D371" s="162" t="s">
        <v>1117</v>
      </c>
      <c r="E371" s="1182">
        <v>40</v>
      </c>
      <c r="F371" s="1137">
        <f>ROUNDUP(E371/$C$341*100,2)</f>
        <v>0.01</v>
      </c>
    </row>
    <row r="372" spans="1:6" ht="15" customHeight="1" thickBot="1">
      <c r="A372" s="1143"/>
      <c r="B372" s="1130"/>
      <c r="C372" s="1115"/>
      <c r="D372" s="163" t="s">
        <v>1118</v>
      </c>
      <c r="E372" s="1192"/>
      <c r="F372" s="1144" t="e">
        <f>D372/C372*100</f>
        <v>#VALUE!</v>
      </c>
    </row>
    <row r="373" spans="1:6" ht="17.25" customHeight="1">
      <c r="A373" s="1141">
        <v>18</v>
      </c>
      <c r="B373" s="1129" t="s">
        <v>399</v>
      </c>
      <c r="C373" s="1184">
        <v>1194554</v>
      </c>
      <c r="D373" s="153" t="s">
        <v>274</v>
      </c>
      <c r="E373" s="1183">
        <v>40709</v>
      </c>
      <c r="F373" s="1207">
        <v>3.69</v>
      </c>
    </row>
    <row r="374" spans="1:6">
      <c r="A374" s="1142"/>
      <c r="B374" s="1122"/>
      <c r="C374" s="1160"/>
      <c r="D374" s="154" t="s">
        <v>1119</v>
      </c>
      <c r="E374" s="1182"/>
      <c r="F374" s="1138" t="e">
        <f>D374/C374*100</f>
        <v>#VALUE!</v>
      </c>
    </row>
    <row r="375" spans="1:6" ht="15" customHeight="1">
      <c r="A375" s="1142"/>
      <c r="B375" s="1122"/>
      <c r="C375" s="1160"/>
      <c r="D375" s="160" t="s">
        <v>275</v>
      </c>
      <c r="E375" s="1182">
        <v>9032</v>
      </c>
      <c r="F375" s="1137">
        <v>0.81</v>
      </c>
    </row>
    <row r="376" spans="1:6" ht="15" customHeight="1">
      <c r="A376" s="1142"/>
      <c r="B376" s="1122"/>
      <c r="C376" s="1160"/>
      <c r="D376" s="161" t="s">
        <v>1120</v>
      </c>
      <c r="E376" s="1182"/>
      <c r="F376" s="1138" t="e">
        <f>D376/C376*100</f>
        <v>#VALUE!</v>
      </c>
    </row>
    <row r="377" spans="1:6" ht="16.5" customHeight="1">
      <c r="A377" s="1142"/>
      <c r="B377" s="1122"/>
      <c r="C377" s="1160"/>
      <c r="D377" s="162" t="s">
        <v>276</v>
      </c>
      <c r="E377" s="1182">
        <v>2096</v>
      </c>
      <c r="F377" s="1137">
        <v>0.22</v>
      </c>
    </row>
    <row r="378" spans="1:6">
      <c r="A378" s="1142"/>
      <c r="B378" s="1122"/>
      <c r="C378" s="1160"/>
      <c r="D378" s="154" t="s">
        <v>277</v>
      </c>
      <c r="E378" s="1182"/>
      <c r="F378" s="1138" t="e">
        <f>D378/C378*100</f>
        <v>#VALUE!</v>
      </c>
    </row>
    <row r="379" spans="1:6" ht="15" customHeight="1">
      <c r="A379" s="1142"/>
      <c r="B379" s="1122"/>
      <c r="C379" s="1160"/>
      <c r="D379" s="162" t="s">
        <v>316</v>
      </c>
      <c r="E379" s="1179">
        <v>14</v>
      </c>
      <c r="F379" s="1137">
        <v>0.01</v>
      </c>
    </row>
    <row r="380" spans="1:6" ht="12.75" customHeight="1">
      <c r="A380" s="1142"/>
      <c r="B380" s="1122"/>
      <c r="C380" s="1160"/>
      <c r="D380" s="154" t="s">
        <v>317</v>
      </c>
      <c r="E380" s="1180"/>
      <c r="F380" s="1138" t="e">
        <f>D380/C380*100</f>
        <v>#VALUE!</v>
      </c>
    </row>
    <row r="381" spans="1:6" ht="12.75" customHeight="1">
      <c r="A381" s="1142"/>
      <c r="B381" s="1122"/>
      <c r="C381" s="1160"/>
      <c r="D381" s="162" t="s">
        <v>280</v>
      </c>
      <c r="E381" s="1182">
        <v>1309</v>
      </c>
      <c r="F381" s="1137">
        <f>ROUNDUP(E381/$C$373*100,2)</f>
        <v>0.11</v>
      </c>
    </row>
    <row r="382" spans="1:6">
      <c r="A382" s="1142"/>
      <c r="B382" s="1122"/>
      <c r="C382" s="1160"/>
      <c r="D382" s="154" t="s">
        <v>281</v>
      </c>
      <c r="E382" s="1182"/>
      <c r="F382" s="1138" t="e">
        <f>D382/C382*100</f>
        <v>#VALUE!</v>
      </c>
    </row>
    <row r="383" spans="1:6" ht="15.75" customHeight="1">
      <c r="A383" s="1142"/>
      <c r="B383" s="1122"/>
      <c r="C383" s="1160"/>
      <c r="D383" s="160" t="s">
        <v>460</v>
      </c>
      <c r="E383" s="1182">
        <v>47</v>
      </c>
      <c r="F383" s="1137">
        <v>0.16</v>
      </c>
    </row>
    <row r="384" spans="1:6">
      <c r="A384" s="1142"/>
      <c r="B384" s="1122"/>
      <c r="C384" s="1160"/>
      <c r="D384" s="154" t="s">
        <v>461</v>
      </c>
      <c r="E384" s="1182"/>
      <c r="F384" s="1138" t="e">
        <f>D384/C384*100</f>
        <v>#VALUE!</v>
      </c>
    </row>
    <row r="385" spans="1:6">
      <c r="A385" s="1142"/>
      <c r="B385" s="1122"/>
      <c r="C385" s="1160"/>
      <c r="D385" s="162" t="s">
        <v>552</v>
      </c>
      <c r="E385" s="1182">
        <v>13</v>
      </c>
      <c r="F385" s="1137">
        <v>0.01</v>
      </c>
    </row>
    <row r="386" spans="1:6" ht="19.5" customHeight="1">
      <c r="A386" s="1142"/>
      <c r="B386" s="1122"/>
      <c r="C386" s="1160"/>
      <c r="D386" s="154" t="s">
        <v>493</v>
      </c>
      <c r="E386" s="1182"/>
      <c r="F386" s="1138" t="e">
        <f>D386/C386*100</f>
        <v>#VALUE!</v>
      </c>
    </row>
    <row r="387" spans="1:6">
      <c r="A387" s="1142"/>
      <c r="B387" s="1122"/>
      <c r="C387" s="1160"/>
      <c r="D387" s="162" t="s">
        <v>553</v>
      </c>
      <c r="E387" s="1182">
        <v>29</v>
      </c>
      <c r="F387" s="1137">
        <f>ROUNDUP(E387/$C$373*100,2)</f>
        <v>0.01</v>
      </c>
    </row>
    <row r="388" spans="1:6" ht="14.25" customHeight="1">
      <c r="A388" s="1142"/>
      <c r="B388" s="1122"/>
      <c r="C388" s="1160"/>
      <c r="D388" s="154" t="s">
        <v>661</v>
      </c>
      <c r="E388" s="1182"/>
      <c r="F388" s="1138" t="e">
        <f>D388/C388*100</f>
        <v>#VALUE!</v>
      </c>
    </row>
    <row r="389" spans="1:6" ht="12.75" customHeight="1">
      <c r="A389" s="1142"/>
      <c r="B389" s="1122"/>
      <c r="C389" s="1160"/>
      <c r="D389" s="160" t="s">
        <v>1121</v>
      </c>
      <c r="E389" s="1182">
        <v>26</v>
      </c>
      <c r="F389" s="1138">
        <f>ROUNDUP(E389/$C$373*100,2)</f>
        <v>0.01</v>
      </c>
    </row>
    <row r="390" spans="1:6" ht="16.5" customHeight="1">
      <c r="A390" s="1142"/>
      <c r="B390" s="1122"/>
      <c r="C390" s="1160"/>
      <c r="D390" s="154" t="s">
        <v>625</v>
      </c>
      <c r="E390" s="1182"/>
      <c r="F390" s="1138" t="e">
        <f>D390/#REF!*100</f>
        <v>#VALUE!</v>
      </c>
    </row>
    <row r="391" spans="1:6" ht="18" customHeight="1">
      <c r="A391" s="1142"/>
      <c r="B391" s="1122"/>
      <c r="C391" s="1160"/>
      <c r="D391" s="160" t="s">
        <v>626</v>
      </c>
      <c r="E391" s="1182">
        <v>14</v>
      </c>
      <c r="F391" s="1138">
        <f>ROUNDUP(E391/$C$373*100,2)</f>
        <v>0.01</v>
      </c>
    </row>
    <row r="392" spans="1:6" ht="12.75" customHeight="1">
      <c r="A392" s="1142"/>
      <c r="B392" s="1122"/>
      <c r="C392" s="1160"/>
      <c r="D392" s="925" t="s">
        <v>1122</v>
      </c>
      <c r="E392" s="1182"/>
      <c r="F392" s="1138" t="e">
        <f>D392/#REF!*100</f>
        <v>#VALUE!</v>
      </c>
    </row>
    <row r="393" spans="1:6">
      <c r="A393" s="1142"/>
      <c r="B393" s="1122"/>
      <c r="C393" s="1160"/>
      <c r="D393" s="162" t="s">
        <v>643</v>
      </c>
      <c r="E393" s="1211">
        <v>159</v>
      </c>
      <c r="F393" s="1138">
        <f>ROUNDUP(E393/$C$373*100,2)</f>
        <v>0.02</v>
      </c>
    </row>
    <row r="394" spans="1:6" ht="17.25" customHeight="1">
      <c r="A394" s="1142"/>
      <c r="B394" s="1122"/>
      <c r="C394" s="1160"/>
      <c r="D394" s="154" t="s">
        <v>644</v>
      </c>
      <c r="E394" s="1211"/>
      <c r="F394" s="1138" t="e">
        <f>D394/#REF!*100</f>
        <v>#VALUE!</v>
      </c>
    </row>
    <row r="395" spans="1:6" ht="15" customHeight="1">
      <c r="A395" s="1142"/>
      <c r="B395" s="1122"/>
      <c r="C395" s="1160"/>
      <c r="D395" s="162" t="s">
        <v>662</v>
      </c>
      <c r="E395" s="1182">
        <v>30</v>
      </c>
      <c r="F395" s="1138">
        <f>ROUNDUP(E395/$C$373*100,2)</f>
        <v>0.01</v>
      </c>
    </row>
    <row r="396" spans="1:6">
      <c r="A396" s="1142"/>
      <c r="B396" s="1122"/>
      <c r="C396" s="1160"/>
      <c r="D396" s="154" t="s">
        <v>1196</v>
      </c>
      <c r="E396" s="1182"/>
      <c r="F396" s="1138" t="e">
        <f>D396/#REF!*100</f>
        <v>#VALUE!</v>
      </c>
    </row>
    <row r="397" spans="1:6">
      <c r="A397" s="1142"/>
      <c r="B397" s="1122"/>
      <c r="C397" s="1160"/>
      <c r="D397" s="162" t="s">
        <v>663</v>
      </c>
      <c r="E397" s="1182">
        <v>86</v>
      </c>
      <c r="F397" s="1138">
        <f>ROUNDUP(E397/$C$373*100,2)</f>
        <v>0.01</v>
      </c>
    </row>
    <row r="398" spans="1:6">
      <c r="A398" s="1142"/>
      <c r="B398" s="1122"/>
      <c r="C398" s="1160"/>
      <c r="D398" s="154" t="s">
        <v>1195</v>
      </c>
      <c r="E398" s="1182"/>
      <c r="F398" s="1138" t="e">
        <f>D398/#REF!*100</f>
        <v>#VALUE!</v>
      </c>
    </row>
    <row r="399" spans="1:6">
      <c r="A399" s="1142"/>
      <c r="B399" s="1122"/>
      <c r="C399" s="1160"/>
      <c r="D399" s="162" t="s">
        <v>664</v>
      </c>
      <c r="E399" s="1182">
        <v>20</v>
      </c>
      <c r="F399" s="1138">
        <f>ROUNDUP(E399/$C$373*100,2)</f>
        <v>0.01</v>
      </c>
    </row>
    <row r="400" spans="1:6" ht="24" customHeight="1">
      <c r="A400" s="1142"/>
      <c r="B400" s="1122"/>
      <c r="C400" s="1160"/>
      <c r="D400" s="161" t="s">
        <v>665</v>
      </c>
      <c r="E400" s="1179"/>
      <c r="F400" s="1138" t="e">
        <f>D400/#REF!*100</f>
        <v>#VALUE!</v>
      </c>
    </row>
    <row r="401" spans="1:6" ht="15" customHeight="1">
      <c r="A401" s="1142"/>
      <c r="B401" s="1122"/>
      <c r="C401" s="1160"/>
      <c r="D401" s="162" t="s">
        <v>825</v>
      </c>
      <c r="E401" s="1182">
        <v>44</v>
      </c>
      <c r="F401" s="1137">
        <f>ROUNDUP(E401/$C$373*100,2)</f>
        <v>0.01</v>
      </c>
    </row>
    <row r="402" spans="1:6">
      <c r="A402" s="1142"/>
      <c r="B402" s="1122"/>
      <c r="C402" s="1160"/>
      <c r="D402" s="161" t="s">
        <v>824</v>
      </c>
      <c r="E402" s="1179"/>
      <c r="F402" s="1138" t="e">
        <f t="shared" ref="F402" si="76">D402/C402*100</f>
        <v>#VALUE!</v>
      </c>
    </row>
    <row r="403" spans="1:6" ht="13.5" customHeight="1">
      <c r="A403" s="1142"/>
      <c r="B403" s="1122"/>
      <c r="C403" s="1160"/>
      <c r="D403" s="162" t="s">
        <v>1031</v>
      </c>
      <c r="E403" s="1182">
        <v>4</v>
      </c>
      <c r="F403" s="1137" t="s">
        <v>849</v>
      </c>
    </row>
    <row r="404" spans="1:6">
      <c r="A404" s="1142"/>
      <c r="B404" s="1122"/>
      <c r="C404" s="1160"/>
      <c r="D404" s="161" t="s">
        <v>1032</v>
      </c>
      <c r="E404" s="1179"/>
      <c r="F404" s="1138" t="e">
        <f t="shared" ref="F404" si="77">D404/C404*100</f>
        <v>#VALUE!</v>
      </c>
    </row>
    <row r="405" spans="1:6" ht="15" customHeight="1">
      <c r="A405" s="1142"/>
      <c r="B405" s="1122"/>
      <c r="C405" s="1160"/>
      <c r="D405" s="162" t="s">
        <v>1033</v>
      </c>
      <c r="E405" s="1182">
        <v>126</v>
      </c>
      <c r="F405" s="1138">
        <f>ROUNDUP(E405/$C$373*100,2)</f>
        <v>0.02</v>
      </c>
    </row>
    <row r="406" spans="1:6" ht="15" customHeight="1" thickBot="1">
      <c r="A406" s="1143"/>
      <c r="B406" s="1130"/>
      <c r="C406" s="1161"/>
      <c r="D406" s="163" t="s">
        <v>1034</v>
      </c>
      <c r="E406" s="1192"/>
      <c r="F406" s="1144"/>
    </row>
    <row r="407" spans="1:6" ht="38.1" customHeight="1">
      <c r="A407" s="556" t="s">
        <v>634</v>
      </c>
      <c r="B407" s="553"/>
      <c r="C407" s="667"/>
      <c r="D407" s="746"/>
      <c r="E407" s="1090" t="s">
        <v>63</v>
      </c>
      <c r="F407" s="1090"/>
    </row>
    <row r="408" spans="1:6" ht="4.5" customHeight="1">
      <c r="A408" s="453"/>
      <c r="B408" s="668"/>
      <c r="C408" s="669"/>
      <c r="D408" s="453"/>
      <c r="E408" s="670"/>
      <c r="F408" s="787"/>
    </row>
    <row r="409" spans="1:6" ht="47.25" customHeight="1" thickBot="1">
      <c r="A409" s="1175" t="s">
        <v>1052</v>
      </c>
      <c r="B409" s="1175"/>
      <c r="C409" s="1175"/>
      <c r="D409" s="1175"/>
      <c r="E409" s="1175"/>
      <c r="F409" s="1175"/>
    </row>
    <row r="410" spans="1:6" ht="33.75" customHeight="1">
      <c r="A410" s="1082" t="s">
        <v>378</v>
      </c>
      <c r="B410" s="1084" t="s">
        <v>17</v>
      </c>
      <c r="C410" s="1086" t="s">
        <v>154</v>
      </c>
      <c r="D410" s="1084" t="s">
        <v>379</v>
      </c>
      <c r="E410" s="1088" t="s">
        <v>380</v>
      </c>
      <c r="F410" s="1089"/>
    </row>
    <row r="411" spans="1:6" ht="29.25" customHeight="1">
      <c r="A411" s="1176"/>
      <c r="B411" s="1177"/>
      <c r="C411" s="1178"/>
      <c r="D411" s="1177"/>
      <c r="E411" s="838" t="s">
        <v>298</v>
      </c>
      <c r="F411" s="839" t="s">
        <v>99</v>
      </c>
    </row>
    <row r="412" spans="1:6" ht="15" customHeight="1">
      <c r="A412" s="1142">
        <v>19</v>
      </c>
      <c r="B412" s="1122" t="s">
        <v>402</v>
      </c>
      <c r="C412" s="1191">
        <v>239595</v>
      </c>
      <c r="D412" s="162" t="s">
        <v>282</v>
      </c>
      <c r="E412" s="1179">
        <v>25797</v>
      </c>
      <c r="F412" s="1138">
        <v>9.8699999999999992</v>
      </c>
    </row>
    <row r="413" spans="1:6" ht="25.5">
      <c r="A413" s="1142"/>
      <c r="B413" s="1122"/>
      <c r="C413" s="1160"/>
      <c r="D413" s="161" t="s">
        <v>1123</v>
      </c>
      <c r="E413" s="1180"/>
      <c r="F413" s="1138" t="e">
        <f t="shared" ref="F413:F449" si="78">D413/C413*100</f>
        <v>#VALUE!</v>
      </c>
    </row>
    <row r="414" spans="1:6" ht="15" customHeight="1">
      <c r="A414" s="1142"/>
      <c r="B414" s="1122"/>
      <c r="C414" s="1160"/>
      <c r="D414" s="162" t="s">
        <v>283</v>
      </c>
      <c r="E414" s="1179">
        <v>533</v>
      </c>
      <c r="F414" s="1137">
        <v>0.35</v>
      </c>
    </row>
    <row r="415" spans="1:6" ht="15" customHeight="1">
      <c r="A415" s="1142"/>
      <c r="B415" s="1122"/>
      <c r="C415" s="1160"/>
      <c r="D415" s="154" t="s">
        <v>1124</v>
      </c>
      <c r="E415" s="1180"/>
      <c r="F415" s="1138" t="e">
        <f t="shared" si="78"/>
        <v>#VALUE!</v>
      </c>
    </row>
    <row r="416" spans="1:6" ht="15" customHeight="1">
      <c r="A416" s="1142"/>
      <c r="B416" s="1122"/>
      <c r="C416" s="1160"/>
      <c r="D416" s="160" t="s">
        <v>285</v>
      </c>
      <c r="E416" s="1179">
        <v>20943</v>
      </c>
      <c r="F416" s="1137">
        <v>8.14</v>
      </c>
    </row>
    <row r="417" spans="1:6" ht="15" customHeight="1">
      <c r="A417" s="1142"/>
      <c r="B417" s="1122"/>
      <c r="C417" s="1160"/>
      <c r="D417" s="161" t="s">
        <v>367</v>
      </c>
      <c r="E417" s="1180"/>
      <c r="F417" s="1138" t="e">
        <f t="shared" si="78"/>
        <v>#VALUE!</v>
      </c>
    </row>
    <row r="418" spans="1:6" ht="15" customHeight="1">
      <c r="A418" s="1142"/>
      <c r="B418" s="1122"/>
      <c r="C418" s="1160"/>
      <c r="D418" s="149" t="s">
        <v>318</v>
      </c>
      <c r="E418" s="1179">
        <v>3791</v>
      </c>
      <c r="F418" s="1137">
        <v>1.06</v>
      </c>
    </row>
    <row r="419" spans="1:6" ht="15" customHeight="1">
      <c r="A419" s="1142"/>
      <c r="B419" s="1122"/>
      <c r="C419" s="1160"/>
      <c r="D419" s="148" t="s">
        <v>319</v>
      </c>
      <c r="E419" s="1180"/>
      <c r="F419" s="1138" t="e">
        <f t="shared" si="78"/>
        <v>#VALUE!</v>
      </c>
    </row>
    <row r="420" spans="1:6" ht="15" customHeight="1">
      <c r="A420" s="1142"/>
      <c r="B420" s="1122"/>
      <c r="C420" s="1160"/>
      <c r="D420" s="149" t="s">
        <v>645</v>
      </c>
      <c r="E420" s="1179">
        <v>26</v>
      </c>
      <c r="F420" s="1137">
        <f t="shared" ref="F420" si="79">ROUNDUP(E420/$C$412*100,2)</f>
        <v>0.02</v>
      </c>
    </row>
    <row r="421" spans="1:6" ht="15" customHeight="1">
      <c r="A421" s="1142"/>
      <c r="B421" s="1122"/>
      <c r="C421" s="1160"/>
      <c r="D421" s="148" t="s">
        <v>646</v>
      </c>
      <c r="E421" s="1180"/>
      <c r="F421" s="1138" t="e">
        <f t="shared" ref="F421" si="80">D421/C421*100</f>
        <v>#VALUE!</v>
      </c>
    </row>
    <row r="422" spans="1:6" ht="15" customHeight="1">
      <c r="A422" s="1142"/>
      <c r="B422" s="1122"/>
      <c r="C422" s="1160"/>
      <c r="D422" s="147" t="s">
        <v>462</v>
      </c>
      <c r="E422" s="1179">
        <v>58</v>
      </c>
      <c r="F422" s="1137">
        <f t="shared" ref="F422" si="81">ROUNDUP(E422/$C$412*100,2)</f>
        <v>0.03</v>
      </c>
    </row>
    <row r="423" spans="1:6" ht="15" customHeight="1">
      <c r="A423" s="1142"/>
      <c r="B423" s="1122"/>
      <c r="C423" s="1160"/>
      <c r="D423" s="150" t="s">
        <v>367</v>
      </c>
      <c r="E423" s="1180"/>
      <c r="F423" s="1138" t="e">
        <f t="shared" si="78"/>
        <v>#VALUE!</v>
      </c>
    </row>
    <row r="424" spans="1:6" ht="15" customHeight="1">
      <c r="A424" s="1142"/>
      <c r="B424" s="1122"/>
      <c r="C424" s="1160"/>
      <c r="D424" s="149" t="s">
        <v>494</v>
      </c>
      <c r="E424" s="1179">
        <v>21002</v>
      </c>
      <c r="F424" s="1137">
        <v>11.43</v>
      </c>
    </row>
    <row r="425" spans="1:6" ht="15" customHeight="1">
      <c r="A425" s="1142"/>
      <c r="B425" s="1122"/>
      <c r="C425" s="1160"/>
      <c r="D425" s="148" t="s">
        <v>495</v>
      </c>
      <c r="E425" s="1180"/>
      <c r="F425" s="1138" t="e">
        <f t="shared" si="78"/>
        <v>#VALUE!</v>
      </c>
    </row>
    <row r="426" spans="1:6" ht="15" customHeight="1">
      <c r="A426" s="1142"/>
      <c r="B426" s="1122"/>
      <c r="C426" s="1160"/>
      <c r="D426" s="147" t="s">
        <v>527</v>
      </c>
      <c r="E426" s="1179">
        <v>115</v>
      </c>
      <c r="F426" s="1137">
        <f t="shared" ref="F426" si="82">ROUNDUP(E426/$C$412*100,2)</f>
        <v>0.05</v>
      </c>
    </row>
    <row r="427" spans="1:6" ht="15" customHeight="1">
      <c r="A427" s="1142"/>
      <c r="B427" s="1122"/>
      <c r="C427" s="1160"/>
      <c r="D427" s="148" t="s">
        <v>528</v>
      </c>
      <c r="E427" s="1180"/>
      <c r="F427" s="1138" t="e">
        <f t="shared" si="78"/>
        <v>#VALUE!</v>
      </c>
    </row>
    <row r="428" spans="1:6" ht="15" customHeight="1">
      <c r="A428" s="1142"/>
      <c r="B428" s="1122"/>
      <c r="C428" s="1160"/>
      <c r="D428" s="147" t="s">
        <v>909</v>
      </c>
      <c r="E428" s="1179">
        <v>6</v>
      </c>
      <c r="F428" s="1137">
        <f t="shared" ref="F428" si="83">ROUNDUP(E428/$C$412*100,2)</f>
        <v>0.01</v>
      </c>
    </row>
    <row r="429" spans="1:6" ht="15" customHeight="1">
      <c r="A429" s="1142"/>
      <c r="B429" s="1122"/>
      <c r="C429" s="1160"/>
      <c r="D429" s="150" t="s">
        <v>554</v>
      </c>
      <c r="E429" s="1180"/>
      <c r="F429" s="1138" t="e">
        <f t="shared" ref="F429" si="84">D429/C429*100</f>
        <v>#VALUE!</v>
      </c>
    </row>
    <row r="430" spans="1:6" ht="15" customHeight="1">
      <c r="A430" s="1142"/>
      <c r="B430" s="1122"/>
      <c r="C430" s="1160"/>
      <c r="D430" s="149" t="s">
        <v>1125</v>
      </c>
      <c r="E430" s="1179">
        <v>39</v>
      </c>
      <c r="F430" s="1138">
        <f t="shared" ref="F430:F436" si="85">ROUNDUP(E430/$C$412*100,2)</f>
        <v>0.02</v>
      </c>
    </row>
    <row r="431" spans="1:6" ht="15" customHeight="1">
      <c r="A431" s="1142"/>
      <c r="B431" s="1122"/>
      <c r="C431" s="1160"/>
      <c r="D431" s="148" t="s">
        <v>555</v>
      </c>
      <c r="E431" s="1180"/>
      <c r="F431" s="1138" t="e">
        <f t="shared" ref="F431:F437" si="86">D431/C431*100</f>
        <v>#VALUE!</v>
      </c>
    </row>
    <row r="432" spans="1:6" ht="15" customHeight="1">
      <c r="A432" s="1142"/>
      <c r="B432" s="1122"/>
      <c r="C432" s="1160"/>
      <c r="D432" s="147" t="s">
        <v>581</v>
      </c>
      <c r="E432" s="1179">
        <v>52</v>
      </c>
      <c r="F432" s="1138">
        <f t="shared" si="85"/>
        <v>0.03</v>
      </c>
    </row>
    <row r="433" spans="1:6" ht="15" customHeight="1">
      <c r="A433" s="1142"/>
      <c r="B433" s="1122"/>
      <c r="C433" s="1160"/>
      <c r="D433" s="148" t="s">
        <v>582</v>
      </c>
      <c r="E433" s="1180"/>
      <c r="F433" s="1138" t="e">
        <f t="shared" si="86"/>
        <v>#VALUE!</v>
      </c>
    </row>
    <row r="434" spans="1:6" ht="12.75" customHeight="1">
      <c r="A434" s="1142"/>
      <c r="B434" s="1122"/>
      <c r="C434" s="1160"/>
      <c r="D434" s="147" t="s">
        <v>583</v>
      </c>
      <c r="E434" s="1179">
        <v>6</v>
      </c>
      <c r="F434" s="1138">
        <f t="shared" si="85"/>
        <v>0.01</v>
      </c>
    </row>
    <row r="435" spans="1:6" ht="15" customHeight="1">
      <c r="A435" s="1142"/>
      <c r="B435" s="1122"/>
      <c r="C435" s="1160"/>
      <c r="D435" s="150" t="s">
        <v>628</v>
      </c>
      <c r="E435" s="1180"/>
      <c r="F435" s="1138" t="e">
        <f t="shared" si="86"/>
        <v>#VALUE!</v>
      </c>
    </row>
    <row r="436" spans="1:6" ht="15" customHeight="1">
      <c r="A436" s="1142"/>
      <c r="B436" s="1122"/>
      <c r="C436" s="1160"/>
      <c r="D436" s="149" t="s">
        <v>629</v>
      </c>
      <c r="E436" s="1179">
        <v>48</v>
      </c>
      <c r="F436" s="1138">
        <f t="shared" si="85"/>
        <v>0.03</v>
      </c>
    </row>
    <row r="437" spans="1:6" ht="15" customHeight="1">
      <c r="A437" s="1152"/>
      <c r="B437" s="1135"/>
      <c r="C437" s="1160"/>
      <c r="D437" s="148" t="s">
        <v>630</v>
      </c>
      <c r="E437" s="1180"/>
      <c r="F437" s="1138" t="e">
        <f t="shared" si="86"/>
        <v>#VALUE!</v>
      </c>
    </row>
    <row r="438" spans="1:6" ht="15" customHeight="1">
      <c r="A438" s="726"/>
      <c r="B438" s="724"/>
      <c r="C438" s="1160"/>
      <c r="D438" s="149" t="s">
        <v>647</v>
      </c>
      <c r="E438" s="1179">
        <v>1</v>
      </c>
      <c r="F438" s="1138">
        <f t="shared" ref="F438:F440" si="87">ROUNDUP(E438/$C$412*100,2)</f>
        <v>0.01</v>
      </c>
    </row>
    <row r="439" spans="1:6" ht="15" customHeight="1">
      <c r="A439" s="726"/>
      <c r="B439" s="724"/>
      <c r="C439" s="1160"/>
      <c r="D439" s="148" t="s">
        <v>648</v>
      </c>
      <c r="E439" s="1180"/>
      <c r="F439" s="1138" t="e">
        <f t="shared" ref="F439:F441" si="88">D439/C439*100</f>
        <v>#VALUE!</v>
      </c>
    </row>
    <row r="440" spans="1:6" ht="15" customHeight="1">
      <c r="A440" s="726"/>
      <c r="B440" s="724"/>
      <c r="C440" s="1160"/>
      <c r="D440" s="149" t="s">
        <v>1126</v>
      </c>
      <c r="E440" s="1179">
        <v>4</v>
      </c>
      <c r="F440" s="1138">
        <f t="shared" si="87"/>
        <v>0.01</v>
      </c>
    </row>
    <row r="441" spans="1:6" ht="15" customHeight="1">
      <c r="A441" s="726"/>
      <c r="B441" s="724"/>
      <c r="C441" s="1160"/>
      <c r="D441" s="148" t="s">
        <v>649</v>
      </c>
      <c r="E441" s="1180"/>
      <c r="F441" s="1138" t="e">
        <f t="shared" si="88"/>
        <v>#VALUE!</v>
      </c>
    </row>
    <row r="442" spans="1:6" ht="15" customHeight="1">
      <c r="A442" s="726"/>
      <c r="B442" s="724"/>
      <c r="C442" s="1160"/>
      <c r="D442" s="149" t="s">
        <v>1127</v>
      </c>
      <c r="E442" s="1179">
        <v>2787</v>
      </c>
      <c r="F442" s="1138">
        <f t="shared" ref="F442:F444" si="89">ROUNDUP(E442/$C$412*100,2)</f>
        <v>1.17</v>
      </c>
    </row>
    <row r="443" spans="1:6" ht="15" customHeight="1">
      <c r="A443" s="726"/>
      <c r="B443" s="724"/>
      <c r="C443" s="1160"/>
      <c r="D443" s="148" t="s">
        <v>1036</v>
      </c>
      <c r="E443" s="1180"/>
      <c r="F443" s="1138" t="e">
        <f t="shared" ref="F443:F445" si="90">D443/C443*100</f>
        <v>#VALUE!</v>
      </c>
    </row>
    <row r="444" spans="1:6" ht="15" customHeight="1">
      <c r="A444" s="726"/>
      <c r="B444" s="724"/>
      <c r="C444" s="1160"/>
      <c r="D444" s="147" t="s">
        <v>1128</v>
      </c>
      <c r="E444" s="1180">
        <v>4</v>
      </c>
      <c r="F444" s="1138">
        <f t="shared" si="89"/>
        <v>0.01</v>
      </c>
    </row>
    <row r="445" spans="1:6" ht="15" customHeight="1" thickBot="1">
      <c r="A445" s="727"/>
      <c r="B445" s="744"/>
      <c r="C445" s="1161"/>
      <c r="D445" s="152" t="s">
        <v>1129</v>
      </c>
      <c r="E445" s="1192"/>
      <c r="F445" s="1144" t="e">
        <f t="shared" si="90"/>
        <v>#VALUE!</v>
      </c>
    </row>
    <row r="446" spans="1:6" ht="15" customHeight="1">
      <c r="A446" s="1193">
        <v>20</v>
      </c>
      <c r="B446" s="1121" t="s">
        <v>403</v>
      </c>
      <c r="C446" s="1213">
        <v>931354</v>
      </c>
      <c r="D446" s="160" t="s">
        <v>286</v>
      </c>
      <c r="E446" s="1209">
        <v>119258</v>
      </c>
      <c r="F446" s="1137">
        <v>11.71</v>
      </c>
    </row>
    <row r="447" spans="1:6" ht="13.5" customHeight="1">
      <c r="A447" s="1142"/>
      <c r="B447" s="1122"/>
      <c r="C447" s="1213"/>
      <c r="D447" s="161" t="s">
        <v>287</v>
      </c>
      <c r="E447" s="1180"/>
      <c r="F447" s="1138" t="e">
        <f t="shared" si="78"/>
        <v>#VALUE!</v>
      </c>
    </row>
    <row r="448" spans="1:6" ht="15" customHeight="1">
      <c r="A448" s="1142"/>
      <c r="B448" s="1122"/>
      <c r="C448" s="1213"/>
      <c r="D448" s="149" t="s">
        <v>288</v>
      </c>
      <c r="E448" s="1214">
        <v>252612</v>
      </c>
      <c r="F448" s="1137">
        <v>27.27</v>
      </c>
    </row>
    <row r="449" spans="1:6" ht="15" customHeight="1">
      <c r="A449" s="1142"/>
      <c r="B449" s="1122"/>
      <c r="C449" s="1213"/>
      <c r="D449" s="148" t="s">
        <v>289</v>
      </c>
      <c r="E449" s="1214"/>
      <c r="F449" s="1138" t="e">
        <f t="shared" si="78"/>
        <v>#VALUE!</v>
      </c>
    </row>
    <row r="450" spans="1:6" ht="15" customHeight="1">
      <c r="A450" s="1142"/>
      <c r="B450" s="1122"/>
      <c r="C450" s="1160"/>
      <c r="D450" s="149" t="s">
        <v>290</v>
      </c>
      <c r="E450" s="1182">
        <v>126802</v>
      </c>
      <c r="F450" s="1137">
        <v>13.96</v>
      </c>
    </row>
    <row r="451" spans="1:6" ht="15" customHeight="1">
      <c r="A451" s="1142"/>
      <c r="B451" s="1122"/>
      <c r="C451" s="1160"/>
      <c r="D451" s="148" t="s">
        <v>291</v>
      </c>
      <c r="E451" s="1182"/>
      <c r="F451" s="1138" t="e">
        <f t="shared" ref="F451:F483" si="91">D451/C451*100</f>
        <v>#VALUE!</v>
      </c>
    </row>
    <row r="452" spans="1:6" ht="15" customHeight="1">
      <c r="A452" s="1142"/>
      <c r="B452" s="1122"/>
      <c r="C452" s="1160"/>
      <c r="D452" s="149" t="s">
        <v>292</v>
      </c>
      <c r="E452" s="1182">
        <v>399</v>
      </c>
      <c r="F452" s="1137">
        <v>0.05</v>
      </c>
    </row>
    <row r="453" spans="1:6" ht="15" customHeight="1">
      <c r="A453" s="1142"/>
      <c r="B453" s="1122"/>
      <c r="C453" s="1160"/>
      <c r="D453" s="148" t="s">
        <v>1130</v>
      </c>
      <c r="E453" s="1182"/>
      <c r="F453" s="1138" t="e">
        <f t="shared" si="91"/>
        <v>#VALUE!</v>
      </c>
    </row>
    <row r="454" spans="1:6" ht="15" customHeight="1">
      <c r="A454" s="1142"/>
      <c r="B454" s="1122"/>
      <c r="C454" s="1160"/>
      <c r="D454" s="149" t="s">
        <v>910</v>
      </c>
      <c r="E454" s="1182">
        <v>7</v>
      </c>
      <c r="F454" s="1137">
        <f t="shared" ref="F454" si="92">ROUNDUP(E454/$C$446*100,2)</f>
        <v>0.01</v>
      </c>
    </row>
    <row r="455" spans="1:6" ht="15" customHeight="1">
      <c r="A455" s="1142"/>
      <c r="B455" s="1122"/>
      <c r="C455" s="1160"/>
      <c r="D455" s="148" t="s">
        <v>911</v>
      </c>
      <c r="E455" s="1182"/>
      <c r="F455" s="1138" t="e">
        <f t="shared" si="91"/>
        <v>#VALUE!</v>
      </c>
    </row>
    <row r="456" spans="1:6">
      <c r="A456" s="1142"/>
      <c r="B456" s="1122"/>
      <c r="C456" s="1160"/>
      <c r="D456" s="149" t="s">
        <v>407</v>
      </c>
      <c r="E456" s="1182">
        <v>25</v>
      </c>
      <c r="F456" s="1137">
        <f t="shared" ref="F456" si="93">ROUNDUP(E456/$C$446*100,2)</f>
        <v>0.01</v>
      </c>
    </row>
    <row r="457" spans="1:6">
      <c r="A457" s="1142"/>
      <c r="B457" s="1122"/>
      <c r="C457" s="1160"/>
      <c r="D457" s="150" t="s">
        <v>368</v>
      </c>
      <c r="E457" s="1179"/>
      <c r="F457" s="1138" t="e">
        <f t="shared" si="91"/>
        <v>#VALUE!</v>
      </c>
    </row>
    <row r="458" spans="1:6">
      <c r="A458" s="1142"/>
      <c r="B458" s="1122"/>
      <c r="C458" s="1160"/>
      <c r="D458" s="149" t="s">
        <v>1131</v>
      </c>
      <c r="E458" s="1182">
        <v>334</v>
      </c>
      <c r="F458" s="1137">
        <f t="shared" ref="F458" si="94">ROUNDUP(E458/$C$446*100,2)</f>
        <v>0.04</v>
      </c>
    </row>
    <row r="459" spans="1:6">
      <c r="A459" s="1142"/>
      <c r="B459" s="1122"/>
      <c r="C459" s="1160"/>
      <c r="D459" s="148" t="s">
        <v>1132</v>
      </c>
      <c r="E459" s="1182"/>
      <c r="F459" s="1138" t="e">
        <f t="shared" si="91"/>
        <v>#VALUE!</v>
      </c>
    </row>
    <row r="460" spans="1:6" ht="15" customHeight="1">
      <c r="A460" s="1142"/>
      <c r="B460" s="1122"/>
      <c r="C460" s="1160"/>
      <c r="D460" s="147" t="s">
        <v>463</v>
      </c>
      <c r="E460" s="1182">
        <v>555</v>
      </c>
      <c r="F460" s="1137">
        <f t="shared" ref="F460" si="95">ROUNDUP(E460/$C$446*100,2)</f>
        <v>6.0000000000000005E-2</v>
      </c>
    </row>
    <row r="461" spans="1:6" ht="15" customHeight="1">
      <c r="A461" s="1142"/>
      <c r="B461" s="1122"/>
      <c r="C461" s="1160"/>
      <c r="D461" s="150" t="s">
        <v>464</v>
      </c>
      <c r="E461" s="1182"/>
      <c r="F461" s="1138" t="e">
        <f t="shared" si="91"/>
        <v>#VALUE!</v>
      </c>
    </row>
    <row r="462" spans="1:6" ht="15" customHeight="1">
      <c r="A462" s="1142"/>
      <c r="B462" s="1122"/>
      <c r="C462" s="1160"/>
      <c r="D462" s="149" t="s">
        <v>465</v>
      </c>
      <c r="E462" s="1182">
        <v>8</v>
      </c>
      <c r="F462" s="1137">
        <f t="shared" ref="F462:F472" si="96">ROUNDUP(E462/$C$446*100,2)</f>
        <v>0.01</v>
      </c>
    </row>
    <row r="463" spans="1:6" ht="17.25" customHeight="1">
      <c r="A463" s="1142"/>
      <c r="B463" s="1122"/>
      <c r="C463" s="1160"/>
      <c r="D463" s="150" t="s">
        <v>466</v>
      </c>
      <c r="E463" s="1179"/>
      <c r="F463" s="1138" t="e">
        <f t="shared" si="91"/>
        <v>#VALUE!</v>
      </c>
    </row>
    <row r="464" spans="1:6" ht="17.25" customHeight="1">
      <c r="A464" s="1142"/>
      <c r="B464" s="1122"/>
      <c r="C464" s="1160"/>
      <c r="D464" s="149" t="s">
        <v>496</v>
      </c>
      <c r="E464" s="1182">
        <v>24</v>
      </c>
      <c r="F464" s="1137">
        <f t="shared" si="96"/>
        <v>0.01</v>
      </c>
    </row>
    <row r="465" spans="1:6" ht="17.25" customHeight="1">
      <c r="A465" s="1142"/>
      <c r="B465" s="1122"/>
      <c r="C465" s="1160"/>
      <c r="D465" s="314" t="s">
        <v>497</v>
      </c>
      <c r="E465" s="1179"/>
      <c r="F465" s="1138" t="e">
        <f t="shared" si="91"/>
        <v>#VALUE!</v>
      </c>
    </row>
    <row r="466" spans="1:6" ht="17.25" customHeight="1">
      <c r="A466" s="1142"/>
      <c r="B466" s="1122"/>
      <c r="C466" s="1160"/>
      <c r="D466" s="149" t="s">
        <v>1133</v>
      </c>
      <c r="E466" s="1182">
        <v>73</v>
      </c>
      <c r="F466" s="1137">
        <f t="shared" si="96"/>
        <v>0.01</v>
      </c>
    </row>
    <row r="467" spans="1:6" ht="17.25" customHeight="1">
      <c r="A467" s="1142"/>
      <c r="B467" s="1122"/>
      <c r="C467" s="1160"/>
      <c r="D467" s="459" t="s">
        <v>529</v>
      </c>
      <c r="E467" s="1179"/>
      <c r="F467" s="1138" t="e">
        <f t="shared" si="91"/>
        <v>#VALUE!</v>
      </c>
    </row>
    <row r="468" spans="1:6" ht="17.25" customHeight="1">
      <c r="A468" s="1142"/>
      <c r="B468" s="1122"/>
      <c r="C468" s="1160"/>
      <c r="D468" s="147" t="s">
        <v>584</v>
      </c>
      <c r="E468" s="1182">
        <v>13</v>
      </c>
      <c r="F468" s="1137">
        <f t="shared" si="96"/>
        <v>0.01</v>
      </c>
    </row>
    <row r="469" spans="1:6" ht="17.25" customHeight="1">
      <c r="A469" s="1142"/>
      <c r="B469" s="1122"/>
      <c r="C469" s="1160"/>
      <c r="D469" s="148" t="s">
        <v>585</v>
      </c>
      <c r="E469" s="1179"/>
      <c r="F469" s="1138" t="e">
        <f t="shared" si="91"/>
        <v>#VALUE!</v>
      </c>
    </row>
    <row r="470" spans="1:6" ht="17.25" customHeight="1">
      <c r="A470" s="1142"/>
      <c r="B470" s="1122"/>
      <c r="C470" s="1160"/>
      <c r="D470" s="784" t="s">
        <v>586</v>
      </c>
      <c r="E470" s="1182">
        <v>120</v>
      </c>
      <c r="F470" s="1137">
        <f t="shared" si="96"/>
        <v>0.02</v>
      </c>
    </row>
    <row r="471" spans="1:6" ht="17.25" customHeight="1">
      <c r="A471" s="1142"/>
      <c r="B471" s="1122"/>
      <c r="C471" s="1160"/>
      <c r="D471" s="148" t="s">
        <v>587</v>
      </c>
      <c r="E471" s="1179"/>
      <c r="F471" s="1138" t="e">
        <f t="shared" si="91"/>
        <v>#VALUE!</v>
      </c>
    </row>
    <row r="472" spans="1:6" ht="17.25" customHeight="1">
      <c r="A472" s="1142"/>
      <c r="B472" s="1122"/>
      <c r="C472" s="1160"/>
      <c r="D472" s="771" t="s">
        <v>1038</v>
      </c>
      <c r="E472" s="1182">
        <v>19</v>
      </c>
      <c r="F472" s="1137">
        <f t="shared" si="96"/>
        <v>0.01</v>
      </c>
    </row>
    <row r="473" spans="1:6" ht="17.25" customHeight="1">
      <c r="A473" s="1142"/>
      <c r="B473" s="1122"/>
      <c r="C473" s="1160"/>
      <c r="D473" s="148" t="s">
        <v>631</v>
      </c>
      <c r="E473" s="1182"/>
      <c r="F473" s="1138" t="e">
        <f t="shared" si="91"/>
        <v>#VALUE!</v>
      </c>
    </row>
    <row r="474" spans="1:6" ht="17.25" customHeight="1">
      <c r="A474" s="1142"/>
      <c r="B474" s="1122"/>
      <c r="C474" s="1160"/>
      <c r="D474" s="771" t="s">
        <v>1134</v>
      </c>
      <c r="E474" s="1182">
        <v>7</v>
      </c>
      <c r="F474" s="1137">
        <f t="shared" ref="F474" si="97">ROUNDUP(E474/$C$446*100,2)</f>
        <v>0.01</v>
      </c>
    </row>
    <row r="475" spans="1:6" ht="38.25">
      <c r="A475" s="1142"/>
      <c r="B475" s="1122"/>
      <c r="C475" s="1160"/>
      <c r="D475" s="459" t="s">
        <v>1040</v>
      </c>
      <c r="E475" s="1182"/>
      <c r="F475" s="1138" t="e">
        <f t="shared" si="91"/>
        <v>#VALUE!</v>
      </c>
    </row>
    <row r="476" spans="1:6">
      <c r="A476" s="1142"/>
      <c r="B476" s="1122"/>
      <c r="C476" s="1160"/>
      <c r="D476" s="149" t="s">
        <v>1041</v>
      </c>
      <c r="E476" s="1182">
        <v>1</v>
      </c>
      <c r="F476" s="1137">
        <f t="shared" ref="F476:F480" si="98">ROUNDUP(E476/$C$446*100,2)</f>
        <v>0.01</v>
      </c>
    </row>
    <row r="477" spans="1:6">
      <c r="A477" s="1142"/>
      <c r="B477" s="1122"/>
      <c r="C477" s="1160"/>
      <c r="D477" s="148" t="s">
        <v>1135</v>
      </c>
      <c r="E477" s="1182"/>
      <c r="F477" s="1138" t="e">
        <f t="shared" ref="F477:F481" si="99">D477/C477*100</f>
        <v>#VALUE!</v>
      </c>
    </row>
    <row r="478" spans="1:6">
      <c r="A478" s="1142"/>
      <c r="B478" s="1122"/>
      <c r="C478" s="1160"/>
      <c r="D478" s="149" t="s">
        <v>1043</v>
      </c>
      <c r="E478" s="1182">
        <v>82</v>
      </c>
      <c r="F478" s="1137">
        <f t="shared" si="98"/>
        <v>0.01</v>
      </c>
    </row>
    <row r="479" spans="1:6">
      <c r="A479" s="1142"/>
      <c r="B479" s="1122"/>
      <c r="C479" s="1160"/>
      <c r="D479" s="148" t="s">
        <v>1136</v>
      </c>
      <c r="E479" s="1182"/>
      <c r="F479" s="1138" t="e">
        <f t="shared" si="99"/>
        <v>#VALUE!</v>
      </c>
    </row>
    <row r="480" spans="1:6">
      <c r="A480" s="1142"/>
      <c r="B480" s="1122"/>
      <c r="C480" s="1160"/>
      <c r="D480" s="784" t="s">
        <v>1137</v>
      </c>
      <c r="E480" s="1182">
        <v>0</v>
      </c>
      <c r="F480" s="1137">
        <f t="shared" si="98"/>
        <v>0</v>
      </c>
    </row>
    <row r="481" spans="1:6">
      <c r="A481" s="1142"/>
      <c r="B481" s="1122"/>
      <c r="C481" s="1160"/>
      <c r="D481" s="314" t="s">
        <v>1046</v>
      </c>
      <c r="E481" s="1182"/>
      <c r="F481" s="1138" t="e">
        <f t="shared" si="99"/>
        <v>#VALUE!</v>
      </c>
    </row>
    <row r="482" spans="1:6">
      <c r="A482" s="1142"/>
      <c r="B482" s="1122"/>
      <c r="C482" s="1160"/>
      <c r="D482" s="149" t="s">
        <v>1138</v>
      </c>
      <c r="E482" s="1182">
        <v>565</v>
      </c>
      <c r="F482" s="1137">
        <f t="shared" ref="F482" si="100">ROUNDUP(E482/$C$446*100,2)</f>
        <v>6.9999999999999993E-2</v>
      </c>
    </row>
    <row r="483" spans="1:6" ht="14.25" customHeight="1" thickBot="1">
      <c r="A483" s="1152"/>
      <c r="B483" s="1135"/>
      <c r="C483" s="1160"/>
      <c r="D483" s="150" t="s">
        <v>1139</v>
      </c>
      <c r="E483" s="1182"/>
      <c r="F483" s="1138" t="e">
        <f t="shared" si="91"/>
        <v>#VALUE!</v>
      </c>
    </row>
    <row r="484" spans="1:6" ht="31.5" customHeight="1" thickBot="1">
      <c r="A484" s="557"/>
      <c r="B484" s="558" t="s">
        <v>404</v>
      </c>
      <c r="C484" s="559">
        <f>SUM(C6:C483)</f>
        <v>15987428</v>
      </c>
      <c r="D484" s="1212">
        <f>SUM(E6:E483)</f>
        <v>2280285</v>
      </c>
      <c r="E484" s="1212"/>
      <c r="F484" s="782">
        <f>(D484/C484*100)</f>
        <v>14.262988393129902</v>
      </c>
    </row>
    <row r="485" spans="1:6" ht="9.9499999999999993" customHeight="1"/>
    <row r="486" spans="1:6" ht="81.75" customHeight="1">
      <c r="A486" s="1154" t="s">
        <v>936</v>
      </c>
      <c r="B486" s="1154"/>
      <c r="C486" s="1154"/>
      <c r="D486" s="1154"/>
      <c r="E486" s="1154"/>
      <c r="F486" s="1154"/>
    </row>
    <row r="487" spans="1:6" ht="15" customHeight="1"/>
    <row r="488" spans="1:6" ht="15" customHeight="1"/>
    <row r="489" spans="1:6" ht="15" customHeight="1"/>
    <row r="490" spans="1:6" ht="15" customHeight="1"/>
    <row r="491" spans="1:6" ht="15" customHeight="1"/>
    <row r="492" spans="1:6" ht="15" customHeight="1"/>
    <row r="493" spans="1:6" ht="15" customHeight="1"/>
    <row r="494" spans="1:6" ht="15" customHeight="1"/>
    <row r="495" spans="1:6" ht="15" customHeight="1"/>
    <row r="496" spans="1:6" ht="15" customHeight="1"/>
    <row r="497" ht="15" customHeight="1"/>
    <row r="498" ht="15" customHeight="1"/>
    <row r="499" ht="15" customHeight="1"/>
    <row r="500" ht="15" customHeight="1"/>
    <row r="501" ht="15" customHeight="1"/>
    <row r="502" ht="15" customHeight="1"/>
    <row r="503" ht="15" customHeight="1"/>
    <row r="504" ht="21" customHeight="1"/>
    <row r="505" ht="2.25" customHeight="1"/>
    <row r="506" ht="82.5" customHeight="1"/>
  </sheetData>
  <mergeCells count="555">
    <mergeCell ref="E464:E465"/>
    <mergeCell ref="E466:E467"/>
    <mergeCell ref="E468:E469"/>
    <mergeCell ref="E470:E471"/>
    <mergeCell ref="E472:E473"/>
    <mergeCell ref="F464:F465"/>
    <mergeCell ref="F466:F467"/>
    <mergeCell ref="F468:F469"/>
    <mergeCell ref="F470:F471"/>
    <mergeCell ref="F472:F473"/>
    <mergeCell ref="A296:F296"/>
    <mergeCell ref="A297:A298"/>
    <mergeCell ref="B297:B298"/>
    <mergeCell ref="C297:C298"/>
    <mergeCell ref="D297:D298"/>
    <mergeCell ref="E297:F297"/>
    <mergeCell ref="E355:E356"/>
    <mergeCell ref="F355:F356"/>
    <mergeCell ref="E345:E346"/>
    <mergeCell ref="F345:F346"/>
    <mergeCell ref="E347:E348"/>
    <mergeCell ref="F347:F348"/>
    <mergeCell ref="E349:E350"/>
    <mergeCell ref="F331:F332"/>
    <mergeCell ref="E333:E334"/>
    <mergeCell ref="F333:F334"/>
    <mergeCell ref="A341:A372"/>
    <mergeCell ref="B341:B372"/>
    <mergeCell ref="C341:C372"/>
    <mergeCell ref="E341:E342"/>
    <mergeCell ref="F341:F342"/>
    <mergeCell ref="E343:E344"/>
    <mergeCell ref="F343:F344"/>
    <mergeCell ref="A325:A334"/>
    <mergeCell ref="F458:F459"/>
    <mergeCell ref="E98:E99"/>
    <mergeCell ref="F98:F99"/>
    <mergeCell ref="E94:E95"/>
    <mergeCell ref="F94:F95"/>
    <mergeCell ref="E205:E206"/>
    <mergeCell ref="F205:F206"/>
    <mergeCell ref="E273:E274"/>
    <mergeCell ref="F273:F274"/>
    <mergeCell ref="E289:E290"/>
    <mergeCell ref="F289:F290"/>
    <mergeCell ref="E405:E406"/>
    <mergeCell ref="F405:F406"/>
    <mergeCell ref="E430:E431"/>
    <mergeCell ref="F430:F431"/>
    <mergeCell ref="E438:E439"/>
    <mergeCell ref="F438:F439"/>
    <mergeCell ref="E444:E445"/>
    <mergeCell ref="F444:F445"/>
    <mergeCell ref="F450:F451"/>
    <mergeCell ref="E452:E453"/>
    <mergeCell ref="F452:F453"/>
    <mergeCell ref="E454:E455"/>
    <mergeCell ref="F454:F455"/>
    <mergeCell ref="D484:E484"/>
    <mergeCell ref="A486:F486"/>
    <mergeCell ref="E478:E479"/>
    <mergeCell ref="F478:F479"/>
    <mergeCell ref="E480:E481"/>
    <mergeCell ref="F480:F481"/>
    <mergeCell ref="E482:E483"/>
    <mergeCell ref="F482:F483"/>
    <mergeCell ref="E462:E463"/>
    <mergeCell ref="F462:F463"/>
    <mergeCell ref="E474:E475"/>
    <mergeCell ref="F474:F475"/>
    <mergeCell ref="E476:E477"/>
    <mergeCell ref="F476:F477"/>
    <mergeCell ref="A446:A483"/>
    <mergeCell ref="B446:B483"/>
    <mergeCell ref="C446:C483"/>
    <mergeCell ref="E446:E447"/>
    <mergeCell ref="F446:F447"/>
    <mergeCell ref="E448:E449"/>
    <mergeCell ref="E460:E461"/>
    <mergeCell ref="F460:F461"/>
    <mergeCell ref="F448:F449"/>
    <mergeCell ref="E450:E451"/>
    <mergeCell ref="E456:E457"/>
    <mergeCell ref="F456:F457"/>
    <mergeCell ref="E458:E459"/>
    <mergeCell ref="E422:E423"/>
    <mergeCell ref="F422:F423"/>
    <mergeCell ref="E424:E425"/>
    <mergeCell ref="F424:F425"/>
    <mergeCell ref="A412:A437"/>
    <mergeCell ref="B412:B437"/>
    <mergeCell ref="E412:E413"/>
    <mergeCell ref="F412:F413"/>
    <mergeCell ref="E414:E415"/>
    <mergeCell ref="F414:F415"/>
    <mergeCell ref="E416:E417"/>
    <mergeCell ref="F416:F417"/>
    <mergeCell ref="E418:E419"/>
    <mergeCell ref="E432:E433"/>
    <mergeCell ref="F432:F433"/>
    <mergeCell ref="E434:E435"/>
    <mergeCell ref="F434:F435"/>
    <mergeCell ref="E436:E437"/>
    <mergeCell ref="F436:F437"/>
    <mergeCell ref="E426:E427"/>
    <mergeCell ref="F426:F427"/>
    <mergeCell ref="E428:E429"/>
    <mergeCell ref="F428:F429"/>
    <mergeCell ref="E403:E404"/>
    <mergeCell ref="F403:F404"/>
    <mergeCell ref="F418:F419"/>
    <mergeCell ref="E420:E421"/>
    <mergeCell ref="F420:F421"/>
    <mergeCell ref="E407:F407"/>
    <mergeCell ref="A409:F409"/>
    <mergeCell ref="A410:A411"/>
    <mergeCell ref="B410:B411"/>
    <mergeCell ref="C410:C411"/>
    <mergeCell ref="D410:D411"/>
    <mergeCell ref="E410:F410"/>
    <mergeCell ref="C412:C445"/>
    <mergeCell ref="E440:E441"/>
    <mergeCell ref="F440:F441"/>
    <mergeCell ref="E442:E443"/>
    <mergeCell ref="F442:F443"/>
    <mergeCell ref="F379:F380"/>
    <mergeCell ref="E381:E382"/>
    <mergeCell ref="F381:F382"/>
    <mergeCell ref="A373:A406"/>
    <mergeCell ref="B373:B406"/>
    <mergeCell ref="C373:C406"/>
    <mergeCell ref="E373:E374"/>
    <mergeCell ref="F373:F374"/>
    <mergeCell ref="E375:E376"/>
    <mergeCell ref="F375:F376"/>
    <mergeCell ref="E377:E378"/>
    <mergeCell ref="F377:F378"/>
    <mergeCell ref="E379:E380"/>
    <mergeCell ref="E393:E394"/>
    <mergeCell ref="F393:F394"/>
    <mergeCell ref="E395:E396"/>
    <mergeCell ref="F395:F396"/>
    <mergeCell ref="E401:E402"/>
    <mergeCell ref="F401:F402"/>
    <mergeCell ref="E387:E388"/>
    <mergeCell ref="F387:F388"/>
    <mergeCell ref="E389:E390"/>
    <mergeCell ref="F389:F390"/>
    <mergeCell ref="E391:E392"/>
    <mergeCell ref="F391:F392"/>
    <mergeCell ref="E383:E384"/>
    <mergeCell ref="F383:F384"/>
    <mergeCell ref="E385:E386"/>
    <mergeCell ref="F385:F386"/>
    <mergeCell ref="E397:E398"/>
    <mergeCell ref="E399:E400"/>
    <mergeCell ref="F397:F398"/>
    <mergeCell ref="F399:F400"/>
    <mergeCell ref="E331:E332"/>
    <mergeCell ref="F369:F370"/>
    <mergeCell ref="E371:E372"/>
    <mergeCell ref="F371:F372"/>
    <mergeCell ref="E357:E358"/>
    <mergeCell ref="F357:F358"/>
    <mergeCell ref="E359:E360"/>
    <mergeCell ref="F359:F360"/>
    <mergeCell ref="E361:E362"/>
    <mergeCell ref="F361:F362"/>
    <mergeCell ref="E365:E366"/>
    <mergeCell ref="E367:E368"/>
    <mergeCell ref="F365:F366"/>
    <mergeCell ref="F367:F368"/>
    <mergeCell ref="E363:E364"/>
    <mergeCell ref="F363:F364"/>
    <mergeCell ref="E351:E352"/>
    <mergeCell ref="E369:E370"/>
    <mergeCell ref="F351:F352"/>
    <mergeCell ref="E353:E354"/>
    <mergeCell ref="F353:F354"/>
    <mergeCell ref="F349:F350"/>
    <mergeCell ref="E323:E324"/>
    <mergeCell ref="F323:F324"/>
    <mergeCell ref="A299:A324"/>
    <mergeCell ref="B299:B324"/>
    <mergeCell ref="C299:C324"/>
    <mergeCell ref="E299:E300"/>
    <mergeCell ref="F299:F300"/>
    <mergeCell ref="E301:E302"/>
    <mergeCell ref="F301:F302"/>
    <mergeCell ref="E303:E304"/>
    <mergeCell ref="F303:F304"/>
    <mergeCell ref="E313:E314"/>
    <mergeCell ref="F313:F314"/>
    <mergeCell ref="E315:E316"/>
    <mergeCell ref="E307:E308"/>
    <mergeCell ref="F307:F308"/>
    <mergeCell ref="E309:E310"/>
    <mergeCell ref="F309:F310"/>
    <mergeCell ref="E311:E312"/>
    <mergeCell ref="F311:F312"/>
    <mergeCell ref="E305:E306"/>
    <mergeCell ref="B325:B334"/>
    <mergeCell ref="C325:C334"/>
    <mergeCell ref="E325:E326"/>
    <mergeCell ref="F325:F326"/>
    <mergeCell ref="E327:E328"/>
    <mergeCell ref="F327:F328"/>
    <mergeCell ref="E329:E330"/>
    <mergeCell ref="F329:F330"/>
    <mergeCell ref="A238:F238"/>
    <mergeCell ref="A239:A240"/>
    <mergeCell ref="B239:B240"/>
    <mergeCell ref="C239:C240"/>
    <mergeCell ref="D239:D240"/>
    <mergeCell ref="E239:F239"/>
    <mergeCell ref="E319:E320"/>
    <mergeCell ref="F319:F320"/>
    <mergeCell ref="E321:E322"/>
    <mergeCell ref="F321:F322"/>
    <mergeCell ref="A279:A292"/>
    <mergeCell ref="B279:B292"/>
    <mergeCell ref="F315:F316"/>
    <mergeCell ref="E317:E318"/>
    <mergeCell ref="F317:F318"/>
    <mergeCell ref="F305:F306"/>
    <mergeCell ref="F285:F286"/>
    <mergeCell ref="E287:E288"/>
    <mergeCell ref="F287:F288"/>
    <mergeCell ref="E291:E292"/>
    <mergeCell ref="F291:F292"/>
    <mergeCell ref="C279:C292"/>
    <mergeCell ref="E279:E280"/>
    <mergeCell ref="F279:F280"/>
    <mergeCell ref="E281:E282"/>
    <mergeCell ref="F281:F282"/>
    <mergeCell ref="E283:E284"/>
    <mergeCell ref="F283:F284"/>
    <mergeCell ref="E285:E286"/>
    <mergeCell ref="E275:E276"/>
    <mergeCell ref="F275:F276"/>
    <mergeCell ref="E277:E278"/>
    <mergeCell ref="F277:F278"/>
    <mergeCell ref="F265:F266"/>
    <mergeCell ref="E267:E268"/>
    <mergeCell ref="F267:F268"/>
    <mergeCell ref="E269:E270"/>
    <mergeCell ref="F269:F270"/>
    <mergeCell ref="E271:E272"/>
    <mergeCell ref="F271:F272"/>
    <mergeCell ref="E265:E266"/>
    <mergeCell ref="A241:A260"/>
    <mergeCell ref="B241:B260"/>
    <mergeCell ref="C241:C260"/>
    <mergeCell ref="E241:E242"/>
    <mergeCell ref="F241:F242"/>
    <mergeCell ref="E243:E244"/>
    <mergeCell ref="F243:F244"/>
    <mergeCell ref="E245:E246"/>
    <mergeCell ref="F245:F246"/>
    <mergeCell ref="F249:F250"/>
    <mergeCell ref="E251:E252"/>
    <mergeCell ref="F251:F252"/>
    <mergeCell ref="E253:E254"/>
    <mergeCell ref="F253:F254"/>
    <mergeCell ref="E247:E248"/>
    <mergeCell ref="E221:E222"/>
    <mergeCell ref="A221:A234"/>
    <mergeCell ref="B221:B234"/>
    <mergeCell ref="C221:C234"/>
    <mergeCell ref="E223:E224"/>
    <mergeCell ref="F221:F222"/>
    <mergeCell ref="F223:F224"/>
    <mergeCell ref="E225:E226"/>
    <mergeCell ref="E233:E234"/>
    <mergeCell ref="F233:F234"/>
    <mergeCell ref="F225:F226"/>
    <mergeCell ref="E227:E228"/>
    <mergeCell ref="F227:F228"/>
    <mergeCell ref="E229:E230"/>
    <mergeCell ref="F229:F230"/>
    <mergeCell ref="E231:E232"/>
    <mergeCell ref="F231:F232"/>
    <mergeCell ref="E217:E218"/>
    <mergeCell ref="F217:F218"/>
    <mergeCell ref="E219:E220"/>
    <mergeCell ref="F219:F220"/>
    <mergeCell ref="E203:E204"/>
    <mergeCell ref="F203:F204"/>
    <mergeCell ref="E207:E208"/>
    <mergeCell ref="F207:F208"/>
    <mergeCell ref="E209:E210"/>
    <mergeCell ref="F209:F210"/>
    <mergeCell ref="E211:E212"/>
    <mergeCell ref="E213:E214"/>
    <mergeCell ref="E215:E216"/>
    <mergeCell ref="F211:F212"/>
    <mergeCell ref="F213:F214"/>
    <mergeCell ref="F215:F216"/>
    <mergeCell ref="E197:E198"/>
    <mergeCell ref="F197:F198"/>
    <mergeCell ref="E199:E200"/>
    <mergeCell ref="F199:F200"/>
    <mergeCell ref="E201:E202"/>
    <mergeCell ref="F201:F202"/>
    <mergeCell ref="E191:E192"/>
    <mergeCell ref="F191:F192"/>
    <mergeCell ref="E193:E194"/>
    <mergeCell ref="F193:F194"/>
    <mergeCell ref="E195:E196"/>
    <mergeCell ref="F195:F196"/>
    <mergeCell ref="E185:E186"/>
    <mergeCell ref="F185:F186"/>
    <mergeCell ref="E187:E188"/>
    <mergeCell ref="F187:F188"/>
    <mergeCell ref="E189:E190"/>
    <mergeCell ref="F189:F190"/>
    <mergeCell ref="E173:E174"/>
    <mergeCell ref="F173:F174"/>
    <mergeCell ref="E175:E176"/>
    <mergeCell ref="F175:F176"/>
    <mergeCell ref="E183:E184"/>
    <mergeCell ref="F183:F184"/>
    <mergeCell ref="A180:F180"/>
    <mergeCell ref="A181:A182"/>
    <mergeCell ref="B181:B182"/>
    <mergeCell ref="C181:C182"/>
    <mergeCell ref="D181:D182"/>
    <mergeCell ref="E181:F181"/>
    <mergeCell ref="E167:E168"/>
    <mergeCell ref="F167:F168"/>
    <mergeCell ref="E169:E170"/>
    <mergeCell ref="F169:F170"/>
    <mergeCell ref="E171:E172"/>
    <mergeCell ref="F171:F172"/>
    <mergeCell ref="E161:E162"/>
    <mergeCell ref="F161:F162"/>
    <mergeCell ref="E163:E164"/>
    <mergeCell ref="F163:F164"/>
    <mergeCell ref="E165:E166"/>
    <mergeCell ref="F165:F166"/>
    <mergeCell ref="F153:F154"/>
    <mergeCell ref="E155:E156"/>
    <mergeCell ref="F155:F156"/>
    <mergeCell ref="E157:E158"/>
    <mergeCell ref="F157:F158"/>
    <mergeCell ref="E159:E160"/>
    <mergeCell ref="F159:F160"/>
    <mergeCell ref="A147:A158"/>
    <mergeCell ref="B147:B158"/>
    <mergeCell ref="C147:C158"/>
    <mergeCell ref="E147:E148"/>
    <mergeCell ref="F147:F148"/>
    <mergeCell ref="E149:E150"/>
    <mergeCell ref="F149:F150"/>
    <mergeCell ref="E151:E152"/>
    <mergeCell ref="F151:F152"/>
    <mergeCell ref="E153:E154"/>
    <mergeCell ref="F143:F144"/>
    <mergeCell ref="E145:E146"/>
    <mergeCell ref="F145:F146"/>
    <mergeCell ref="A122:F122"/>
    <mergeCell ref="A123:A124"/>
    <mergeCell ref="B123:B124"/>
    <mergeCell ref="C123:C124"/>
    <mergeCell ref="D123:D124"/>
    <mergeCell ref="E123:F123"/>
    <mergeCell ref="A137:A146"/>
    <mergeCell ref="B137:B146"/>
    <mergeCell ref="C137:C146"/>
    <mergeCell ref="E137:E138"/>
    <mergeCell ref="F137:F138"/>
    <mergeCell ref="E139:E140"/>
    <mergeCell ref="F139:F140"/>
    <mergeCell ref="E141:E142"/>
    <mergeCell ref="F141:F142"/>
    <mergeCell ref="E143:E144"/>
    <mergeCell ref="E129:E130"/>
    <mergeCell ref="F129:F130"/>
    <mergeCell ref="E131:E132"/>
    <mergeCell ref="F131:F132"/>
    <mergeCell ref="E135:E136"/>
    <mergeCell ref="F135:F136"/>
    <mergeCell ref="E114:E115"/>
    <mergeCell ref="F114:F115"/>
    <mergeCell ref="E116:E117"/>
    <mergeCell ref="F116:F117"/>
    <mergeCell ref="A125:A135"/>
    <mergeCell ref="B125:B136"/>
    <mergeCell ref="C125:C136"/>
    <mergeCell ref="E125:E126"/>
    <mergeCell ref="F125:F126"/>
    <mergeCell ref="E127:E128"/>
    <mergeCell ref="F127:F128"/>
    <mergeCell ref="A100:A115"/>
    <mergeCell ref="B100:B115"/>
    <mergeCell ref="E100:E101"/>
    <mergeCell ref="F100:F101"/>
    <mergeCell ref="E102:E103"/>
    <mergeCell ref="F102:F103"/>
    <mergeCell ref="E104:E105"/>
    <mergeCell ref="F104:F105"/>
    <mergeCell ref="E106:E107"/>
    <mergeCell ref="C100:C117"/>
    <mergeCell ref="E133:E134"/>
    <mergeCell ref="F133:F134"/>
    <mergeCell ref="F72:F73"/>
    <mergeCell ref="F106:F107"/>
    <mergeCell ref="E108:E109"/>
    <mergeCell ref="F108:F109"/>
    <mergeCell ref="E110:E111"/>
    <mergeCell ref="F110:F111"/>
    <mergeCell ref="E112:E113"/>
    <mergeCell ref="F112:F113"/>
    <mergeCell ref="E92:E93"/>
    <mergeCell ref="E82:E83"/>
    <mergeCell ref="F82:F83"/>
    <mergeCell ref="E74:E75"/>
    <mergeCell ref="F74:F75"/>
    <mergeCell ref="E76:E77"/>
    <mergeCell ref="F76:F77"/>
    <mergeCell ref="E78:E79"/>
    <mergeCell ref="F78:F79"/>
    <mergeCell ref="E84:E85"/>
    <mergeCell ref="F84:F85"/>
    <mergeCell ref="E96:E97"/>
    <mergeCell ref="A64:A65"/>
    <mergeCell ref="B64:B65"/>
    <mergeCell ref="C64:C65"/>
    <mergeCell ref="D64:D65"/>
    <mergeCell ref="E64:F64"/>
    <mergeCell ref="F92:F93"/>
    <mergeCell ref="E86:E87"/>
    <mergeCell ref="F86:F87"/>
    <mergeCell ref="E88:E89"/>
    <mergeCell ref="F88:F89"/>
    <mergeCell ref="E90:E91"/>
    <mergeCell ref="F90:F91"/>
    <mergeCell ref="A66:A99"/>
    <mergeCell ref="B66:B99"/>
    <mergeCell ref="C66:C99"/>
    <mergeCell ref="E66:E67"/>
    <mergeCell ref="F66:F67"/>
    <mergeCell ref="E68:E69"/>
    <mergeCell ref="F68:F69"/>
    <mergeCell ref="E70:E71"/>
    <mergeCell ref="F70:F71"/>
    <mergeCell ref="E72:E73"/>
    <mergeCell ref="E80:E81"/>
    <mergeCell ref="F80:F81"/>
    <mergeCell ref="F56:F57"/>
    <mergeCell ref="E58:E59"/>
    <mergeCell ref="F58:F59"/>
    <mergeCell ref="A48:A59"/>
    <mergeCell ref="B48:B59"/>
    <mergeCell ref="C48:C59"/>
    <mergeCell ref="E48:E49"/>
    <mergeCell ref="F48:F49"/>
    <mergeCell ref="E50:E51"/>
    <mergeCell ref="F50:F51"/>
    <mergeCell ref="E52:E53"/>
    <mergeCell ref="A63:F63"/>
    <mergeCell ref="F38:F39"/>
    <mergeCell ref="E40:E41"/>
    <mergeCell ref="F40:F41"/>
    <mergeCell ref="E42:E43"/>
    <mergeCell ref="F42:F43"/>
    <mergeCell ref="E44:E45"/>
    <mergeCell ref="F44:F45"/>
    <mergeCell ref="A32:A47"/>
    <mergeCell ref="B32:B47"/>
    <mergeCell ref="C32:C47"/>
    <mergeCell ref="E32:E33"/>
    <mergeCell ref="F32:F33"/>
    <mergeCell ref="E34:E35"/>
    <mergeCell ref="F34:F35"/>
    <mergeCell ref="E36:E37"/>
    <mergeCell ref="F36:F37"/>
    <mergeCell ref="E38:E39"/>
    <mergeCell ref="E46:E47"/>
    <mergeCell ref="F46:F47"/>
    <mergeCell ref="F52:F53"/>
    <mergeCell ref="E54:E55"/>
    <mergeCell ref="F54:F55"/>
    <mergeCell ref="E56:E57"/>
    <mergeCell ref="E28:E29"/>
    <mergeCell ref="F28:F29"/>
    <mergeCell ref="E30:E31"/>
    <mergeCell ref="F30:F31"/>
    <mergeCell ref="A20:A31"/>
    <mergeCell ref="B20:B31"/>
    <mergeCell ref="C20:C31"/>
    <mergeCell ref="E20:E21"/>
    <mergeCell ref="F20:F21"/>
    <mergeCell ref="E22:E23"/>
    <mergeCell ref="F22:F23"/>
    <mergeCell ref="E24:E25"/>
    <mergeCell ref="F24:F25"/>
    <mergeCell ref="E26:E27"/>
    <mergeCell ref="C6:C19"/>
    <mergeCell ref="E6:E7"/>
    <mergeCell ref="F6:F7"/>
    <mergeCell ref="E8:E9"/>
    <mergeCell ref="F8:F9"/>
    <mergeCell ref="E10:E11"/>
    <mergeCell ref="F10:F11"/>
    <mergeCell ref="E12:E13"/>
    <mergeCell ref="F26:F27"/>
    <mergeCell ref="E1:F1"/>
    <mergeCell ref="E61:F61"/>
    <mergeCell ref="E120:F120"/>
    <mergeCell ref="C159:C176"/>
    <mergeCell ref="B159:B176"/>
    <mergeCell ref="A159:A176"/>
    <mergeCell ref="B183:B220"/>
    <mergeCell ref="A183:A220"/>
    <mergeCell ref="E178:F178"/>
    <mergeCell ref="A3:F3"/>
    <mergeCell ref="A4:A5"/>
    <mergeCell ref="B4:B5"/>
    <mergeCell ref="C4:C5"/>
    <mergeCell ref="D4:D5"/>
    <mergeCell ref="E4:F4"/>
    <mergeCell ref="F12:F13"/>
    <mergeCell ref="E14:E15"/>
    <mergeCell ref="F14:F15"/>
    <mergeCell ref="E16:E17"/>
    <mergeCell ref="F16:F17"/>
    <mergeCell ref="E18:E19"/>
    <mergeCell ref="F18:F19"/>
    <mergeCell ref="A6:A19"/>
    <mergeCell ref="B6:B19"/>
    <mergeCell ref="E236:F236"/>
    <mergeCell ref="E294:F294"/>
    <mergeCell ref="E336:F336"/>
    <mergeCell ref="A338:F338"/>
    <mergeCell ref="A339:A340"/>
    <mergeCell ref="B339:B340"/>
    <mergeCell ref="C339:C340"/>
    <mergeCell ref="D339:D340"/>
    <mergeCell ref="E339:F339"/>
    <mergeCell ref="E255:E256"/>
    <mergeCell ref="F255:F256"/>
    <mergeCell ref="E257:E258"/>
    <mergeCell ref="F257:F258"/>
    <mergeCell ref="E259:E260"/>
    <mergeCell ref="F259:F260"/>
    <mergeCell ref="F247:F248"/>
    <mergeCell ref="E249:E250"/>
    <mergeCell ref="A261:A278"/>
    <mergeCell ref="B261:B278"/>
    <mergeCell ref="C261:C278"/>
    <mergeCell ref="E261:E262"/>
    <mergeCell ref="F261:F262"/>
    <mergeCell ref="E263:E264"/>
    <mergeCell ref="F263:F264"/>
  </mergeCells>
  <pageMargins left="0.82677165354330717" right="3.937007874015748E-2" top="0.74803149606299213" bottom="0.74803149606299213" header="0.31496062992125984" footer="0.31496062992125984"/>
  <pageSetup paperSize="9" scale="54" orientation="portrait" r:id="rId1"/>
  <rowBreaks count="7" manualBreakCount="7">
    <brk id="60" max="16383" man="1"/>
    <brk id="119" max="16383" man="1"/>
    <brk id="177" max="16383" man="1"/>
    <brk id="235" max="16383" man="1"/>
    <brk id="293" max="16383" man="1"/>
    <brk id="335" max="16383" man="1"/>
    <brk id="406"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view="pageBreakPreview" topLeftCell="A19" zoomScaleNormal="80" zoomScaleSheetLayoutView="100" workbookViewId="0">
      <selection activeCell="J29" sqref="J29"/>
    </sheetView>
  </sheetViews>
  <sheetFormatPr defaultColWidth="9.140625" defaultRowHeight="12.75"/>
  <cols>
    <col min="1" max="1" width="9.85546875" style="101" customWidth="1"/>
    <col min="2" max="2" width="66.42578125" style="102" customWidth="1"/>
    <col min="3" max="3" width="12.5703125" style="100" customWidth="1"/>
    <col min="4" max="4" width="15.140625" style="100" customWidth="1"/>
    <col min="5" max="5" width="16.5703125" style="101" customWidth="1"/>
    <col min="6" max="16384" width="9.140625" style="100"/>
  </cols>
  <sheetData>
    <row r="1" spans="1:5" s="705" customFormat="1" ht="37.5" customHeight="1">
      <c r="A1" s="1036" t="s">
        <v>634</v>
      </c>
      <c r="B1" s="1036"/>
      <c r="C1" s="1216" t="s">
        <v>63</v>
      </c>
      <c r="D1" s="1216"/>
      <c r="E1" s="1216"/>
    </row>
    <row r="2" spans="1:5" s="705" customFormat="1" ht="9.75" customHeight="1">
      <c r="A2" s="706"/>
      <c r="B2" s="707"/>
      <c r="E2" s="706"/>
    </row>
    <row r="3" spans="1:5" s="705" customFormat="1" ht="33.75" customHeight="1">
      <c r="A3" s="1215" t="s">
        <v>1140</v>
      </c>
      <c r="B3" s="1215"/>
      <c r="C3" s="1215"/>
      <c r="D3" s="1215"/>
      <c r="E3" s="1215"/>
    </row>
    <row r="4" spans="1:5" ht="7.5" customHeight="1" thickBot="1">
      <c r="A4" s="327"/>
      <c r="B4" s="327"/>
      <c r="C4" s="327"/>
      <c r="D4" s="327"/>
      <c r="E4" s="455"/>
    </row>
    <row r="5" spans="1:5" ht="73.5" thickBot="1">
      <c r="A5" s="560" t="s">
        <v>296</v>
      </c>
      <c r="B5" s="561" t="s">
        <v>159</v>
      </c>
      <c r="C5" s="561" t="s">
        <v>154</v>
      </c>
      <c r="D5" s="561" t="s">
        <v>294</v>
      </c>
      <c r="E5" s="562" t="s">
        <v>295</v>
      </c>
    </row>
    <row r="6" spans="1:5" ht="39.950000000000003" customHeight="1">
      <c r="A6" s="922">
        <v>1</v>
      </c>
      <c r="B6" s="251" t="s">
        <v>810</v>
      </c>
      <c r="C6" s="861">
        <v>183903</v>
      </c>
      <c r="D6" s="861">
        <v>37741</v>
      </c>
      <c r="E6" s="456">
        <f>D6/C6*100</f>
        <v>20.522231828735801</v>
      </c>
    </row>
    <row r="7" spans="1:5" ht="39.950000000000003" customHeight="1">
      <c r="A7" s="923">
        <v>2</v>
      </c>
      <c r="B7" s="252" t="s">
        <v>811</v>
      </c>
      <c r="C7" s="863">
        <v>688678</v>
      </c>
      <c r="D7" s="863">
        <v>85740</v>
      </c>
      <c r="E7" s="457">
        <f t="shared" ref="E7:E25" si="0">D7/C7*100</f>
        <v>12.449940320440032</v>
      </c>
    </row>
    <row r="8" spans="1:5" ht="39.950000000000003" customHeight="1">
      <c r="A8" s="923">
        <v>3</v>
      </c>
      <c r="B8" s="252" t="s">
        <v>812</v>
      </c>
      <c r="C8" s="661">
        <v>222067</v>
      </c>
      <c r="D8" s="661">
        <v>41836</v>
      </c>
      <c r="E8" s="457">
        <f t="shared" si="0"/>
        <v>18.839359292465787</v>
      </c>
    </row>
    <row r="9" spans="1:5" ht="39.950000000000003" customHeight="1">
      <c r="A9" s="923">
        <v>4</v>
      </c>
      <c r="B9" s="252" t="s">
        <v>887</v>
      </c>
      <c r="C9" s="863">
        <v>588759</v>
      </c>
      <c r="D9" s="863">
        <v>65058</v>
      </c>
      <c r="E9" s="457">
        <f t="shared" si="0"/>
        <v>11.050022165266263</v>
      </c>
    </row>
    <row r="10" spans="1:5" ht="39.950000000000003" customHeight="1">
      <c r="A10" s="923">
        <v>5</v>
      </c>
      <c r="B10" s="252" t="s">
        <v>888</v>
      </c>
      <c r="C10" s="863">
        <v>1363439</v>
      </c>
      <c r="D10" s="863">
        <v>117926</v>
      </c>
      <c r="E10" s="457">
        <f t="shared" si="0"/>
        <v>8.6491584882051935</v>
      </c>
    </row>
    <row r="11" spans="1:5" ht="39.950000000000003" customHeight="1">
      <c r="A11" s="923">
        <v>6</v>
      </c>
      <c r="B11" s="252" t="s">
        <v>889</v>
      </c>
      <c r="C11" s="661">
        <v>287151</v>
      </c>
      <c r="D11" s="661">
        <v>22521</v>
      </c>
      <c r="E11" s="457">
        <f t="shared" si="0"/>
        <v>7.8429119174232369</v>
      </c>
    </row>
    <row r="12" spans="1:5" ht="39.950000000000003" customHeight="1">
      <c r="A12" s="923">
        <v>7</v>
      </c>
      <c r="B12" s="252" t="s">
        <v>890</v>
      </c>
      <c r="C12" s="863">
        <v>192794</v>
      </c>
      <c r="D12" s="863">
        <v>31554</v>
      </c>
      <c r="E12" s="457">
        <f t="shared" si="0"/>
        <v>16.366691909499259</v>
      </c>
    </row>
    <row r="13" spans="1:5" ht="39.950000000000003" customHeight="1">
      <c r="A13" s="923">
        <v>8</v>
      </c>
      <c r="B13" s="252" t="s">
        <v>891</v>
      </c>
      <c r="C13" s="863">
        <v>96995</v>
      </c>
      <c r="D13" s="863">
        <v>10180</v>
      </c>
      <c r="E13" s="457">
        <f t="shared" si="0"/>
        <v>10.495386360121655</v>
      </c>
    </row>
    <row r="14" spans="1:5" ht="39.950000000000003" customHeight="1" thickBot="1">
      <c r="A14" s="923">
        <v>9</v>
      </c>
      <c r="B14" s="252" t="s">
        <v>892</v>
      </c>
      <c r="C14" s="863">
        <v>306017</v>
      </c>
      <c r="D14" s="863">
        <v>104134</v>
      </c>
      <c r="E14" s="457">
        <f t="shared" si="0"/>
        <v>34.028828463778154</v>
      </c>
    </row>
    <row r="15" spans="1:5" ht="39.950000000000003" customHeight="1">
      <c r="A15" s="923">
        <v>10</v>
      </c>
      <c r="B15" s="252" t="s">
        <v>893</v>
      </c>
      <c r="C15" s="861">
        <v>4086007</v>
      </c>
      <c r="D15" s="861">
        <v>280361</v>
      </c>
      <c r="E15" s="457">
        <f t="shared" si="0"/>
        <v>6.8614909372401955</v>
      </c>
    </row>
    <row r="16" spans="1:5" ht="39.950000000000003" customHeight="1">
      <c r="A16" s="923">
        <v>11</v>
      </c>
      <c r="B16" s="252" t="s">
        <v>894</v>
      </c>
      <c r="C16" s="863">
        <v>196297</v>
      </c>
      <c r="D16" s="863">
        <v>39445</v>
      </c>
      <c r="E16" s="457">
        <f t="shared" si="0"/>
        <v>20.094550604441231</v>
      </c>
    </row>
    <row r="17" spans="1:5" ht="39.950000000000003" customHeight="1">
      <c r="A17" s="923">
        <v>12</v>
      </c>
      <c r="B17" s="252" t="s">
        <v>895</v>
      </c>
      <c r="C17" s="661">
        <v>1865713</v>
      </c>
      <c r="D17" s="661">
        <v>327732</v>
      </c>
      <c r="E17" s="457">
        <f t="shared" si="0"/>
        <v>17.566045795896795</v>
      </c>
    </row>
    <row r="18" spans="1:5" ht="39.950000000000003" customHeight="1">
      <c r="A18" s="923">
        <v>13</v>
      </c>
      <c r="B18" s="252" t="s">
        <v>896</v>
      </c>
      <c r="C18" s="863">
        <v>1445368</v>
      </c>
      <c r="D18" s="863">
        <v>52835</v>
      </c>
      <c r="E18" s="457">
        <f t="shared" si="0"/>
        <v>3.6554704407458858</v>
      </c>
    </row>
    <row r="19" spans="1:5" ht="39.950000000000003" customHeight="1">
      <c r="A19" s="923">
        <v>14</v>
      </c>
      <c r="B19" s="252" t="s">
        <v>897</v>
      </c>
      <c r="C19" s="863">
        <v>253578</v>
      </c>
      <c r="D19" s="863">
        <v>78670</v>
      </c>
      <c r="E19" s="457">
        <f t="shared" si="0"/>
        <v>31.023984730536565</v>
      </c>
    </row>
    <row r="20" spans="1:5" ht="39.950000000000003" customHeight="1">
      <c r="A20" s="923">
        <v>15</v>
      </c>
      <c r="B20" s="252" t="s">
        <v>898</v>
      </c>
      <c r="C20" s="661">
        <v>901201</v>
      </c>
      <c r="D20" s="661">
        <v>86359</v>
      </c>
      <c r="E20" s="457">
        <f t="shared" si="0"/>
        <v>9.5826569211529939</v>
      </c>
    </row>
    <row r="21" spans="1:5" ht="45" customHeight="1">
      <c r="A21" s="923">
        <v>16</v>
      </c>
      <c r="B21" s="252" t="s">
        <v>899</v>
      </c>
      <c r="C21" s="863">
        <v>228755</v>
      </c>
      <c r="D21" s="863">
        <v>19073</v>
      </c>
      <c r="E21" s="457">
        <f t="shared" si="0"/>
        <v>8.3377412515573432</v>
      </c>
    </row>
    <row r="22" spans="1:5" ht="39.950000000000003" customHeight="1">
      <c r="A22" s="923">
        <v>17</v>
      </c>
      <c r="B22" s="252" t="s">
        <v>900</v>
      </c>
      <c r="C22" s="863">
        <v>715203</v>
      </c>
      <c r="D22" s="863">
        <v>249246</v>
      </c>
      <c r="E22" s="457">
        <f t="shared" si="0"/>
        <v>34.849686033196171</v>
      </c>
    </row>
    <row r="23" spans="1:5" ht="39.950000000000003" customHeight="1">
      <c r="A23" s="923">
        <v>18</v>
      </c>
      <c r="B23" s="252" t="s">
        <v>901</v>
      </c>
      <c r="C23" s="661">
        <v>1194554</v>
      </c>
      <c r="D23" s="661">
        <v>53758</v>
      </c>
      <c r="E23" s="457">
        <f t="shared" si="0"/>
        <v>4.5002569996835637</v>
      </c>
    </row>
    <row r="24" spans="1:5" ht="39.950000000000003" customHeight="1">
      <c r="A24" s="923">
        <v>19</v>
      </c>
      <c r="B24" s="252" t="s">
        <v>902</v>
      </c>
      <c r="C24" s="863">
        <v>239595</v>
      </c>
      <c r="D24" s="863">
        <v>75212</v>
      </c>
      <c r="E24" s="457">
        <f t="shared" si="0"/>
        <v>31.391306162482525</v>
      </c>
    </row>
    <row r="25" spans="1:5" ht="39.950000000000003" customHeight="1" thickBot="1">
      <c r="A25" s="924">
        <v>20</v>
      </c>
      <c r="B25" s="253" t="s">
        <v>903</v>
      </c>
      <c r="C25" s="863">
        <v>931354</v>
      </c>
      <c r="D25" s="863">
        <v>500904</v>
      </c>
      <c r="E25" s="458">
        <f t="shared" si="0"/>
        <v>53.782342696761923</v>
      </c>
    </row>
    <row r="26" spans="1:5" ht="33.75" customHeight="1" thickBot="1">
      <c r="A26" s="1164" t="s">
        <v>3</v>
      </c>
      <c r="B26" s="1165"/>
      <c r="C26" s="564">
        <f>SUM(C6:C25)</f>
        <v>15987428</v>
      </c>
      <c r="D26" s="564">
        <f>SUM(D6:D25)</f>
        <v>2280285</v>
      </c>
      <c r="E26" s="565">
        <f>D26/C26*100</f>
        <v>14.262988393129902</v>
      </c>
    </row>
  </sheetData>
  <mergeCells count="4">
    <mergeCell ref="A3:E3"/>
    <mergeCell ref="A26:B26"/>
    <mergeCell ref="A1:B1"/>
    <mergeCell ref="C1:E1"/>
  </mergeCells>
  <pageMargins left="0.7" right="0.7" top="0.75" bottom="0.75" header="0.3" footer="0.3"/>
  <pageSetup paperSize="9"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view="pageBreakPreview" topLeftCell="A76" zoomScale="80" zoomScaleNormal="110" zoomScaleSheetLayoutView="80" workbookViewId="0">
      <selection activeCell="A105" sqref="A105:M105"/>
    </sheetView>
  </sheetViews>
  <sheetFormatPr defaultColWidth="9.140625" defaultRowHeight="12.75"/>
  <cols>
    <col min="1" max="1" width="16.85546875" style="143" customWidth="1"/>
    <col min="2" max="2" width="12.85546875" style="570" customWidth="1"/>
    <col min="3" max="3" width="11.7109375" style="570" customWidth="1"/>
    <col min="4" max="4" width="12.5703125" style="570" customWidth="1"/>
    <col min="5" max="5" width="12.28515625" style="570" customWidth="1"/>
    <col min="6" max="8" width="11.7109375" style="570" customWidth="1"/>
    <col min="9" max="9" width="11.7109375" style="582" customWidth="1"/>
    <col min="10" max="11" width="11.7109375" style="570" customWidth="1"/>
    <col min="12" max="12" width="12.28515625" style="570" customWidth="1"/>
    <col min="13" max="13" width="11.7109375" style="570" customWidth="1"/>
    <col min="14" max="16384" width="9.140625" style="275"/>
  </cols>
  <sheetData>
    <row r="1" spans="1:13" s="143" customFormat="1" ht="33.950000000000003" customHeight="1">
      <c r="A1" s="507" t="s">
        <v>634</v>
      </c>
      <c r="B1" s="499"/>
      <c r="C1" s="504"/>
      <c r="D1" s="504"/>
      <c r="E1" s="504"/>
      <c r="F1" s="504"/>
      <c r="G1" s="504"/>
      <c r="H1" s="504"/>
      <c r="I1" s="504"/>
      <c r="J1" s="1217" t="s">
        <v>63</v>
      </c>
      <c r="K1" s="1217"/>
      <c r="L1" s="1217"/>
      <c r="M1" s="1217"/>
    </row>
    <row r="3" spans="1:13" ht="35.25" customHeight="1">
      <c r="A3" s="1166" t="s">
        <v>1141</v>
      </c>
      <c r="B3" s="1166"/>
      <c r="C3" s="1166"/>
      <c r="D3" s="1166"/>
      <c r="E3" s="1166"/>
      <c r="F3" s="1166"/>
      <c r="G3" s="1166"/>
      <c r="H3" s="1166"/>
      <c r="I3" s="1166"/>
      <c r="J3" s="1166"/>
      <c r="K3" s="1166"/>
      <c r="L3" s="1166"/>
      <c r="M3" s="1166"/>
    </row>
    <row r="4" spans="1:13" ht="15" customHeight="1" thickBot="1"/>
    <row r="5" spans="1:13" ht="31.5" customHeight="1" thickBot="1">
      <c r="A5" s="1170" t="s">
        <v>173</v>
      </c>
      <c r="B5" s="1172" t="s">
        <v>633</v>
      </c>
      <c r="C5" s="1173"/>
      <c r="D5" s="1173"/>
      <c r="E5" s="1174"/>
      <c r="F5" s="1172" t="s">
        <v>445</v>
      </c>
      <c r="G5" s="1173"/>
      <c r="H5" s="1173"/>
      <c r="I5" s="1174"/>
      <c r="J5" s="1173" t="s">
        <v>446</v>
      </c>
      <c r="K5" s="1173"/>
      <c r="L5" s="1173"/>
      <c r="M5" s="1174"/>
    </row>
    <row r="6" spans="1:13" ht="45.75" customHeight="1" thickBot="1">
      <c r="A6" s="1218"/>
      <c r="B6" s="682" t="s">
        <v>370</v>
      </c>
      <c r="C6" s="683" t="s">
        <v>371</v>
      </c>
      <c r="D6" s="794" t="s">
        <v>409</v>
      </c>
      <c r="E6" s="684" t="s">
        <v>372</v>
      </c>
      <c r="F6" s="682" t="s">
        <v>370</v>
      </c>
      <c r="G6" s="683" t="s">
        <v>371</v>
      </c>
      <c r="H6" s="683" t="s">
        <v>409</v>
      </c>
      <c r="I6" s="684" t="s">
        <v>372</v>
      </c>
      <c r="J6" s="682" t="s">
        <v>370</v>
      </c>
      <c r="K6" s="683" t="s">
        <v>371</v>
      </c>
      <c r="L6" s="683" t="s">
        <v>409</v>
      </c>
      <c r="M6" s="684" t="s">
        <v>372</v>
      </c>
    </row>
    <row r="7" spans="1:13">
      <c r="A7" s="790" t="s">
        <v>32</v>
      </c>
      <c r="B7" s="875">
        <v>236262</v>
      </c>
      <c r="C7" s="876">
        <v>89176</v>
      </c>
      <c r="D7" s="877">
        <v>1</v>
      </c>
      <c r="E7" s="878">
        <f>B7+C7+D7</f>
        <v>325439</v>
      </c>
      <c r="F7" s="879">
        <v>33635</v>
      </c>
      <c r="G7" s="876">
        <v>7885</v>
      </c>
      <c r="H7" s="876">
        <v>0</v>
      </c>
      <c r="I7" s="878">
        <f>F7+G7+H7</f>
        <v>41520</v>
      </c>
      <c r="J7" s="791">
        <f>F7/B7*100</f>
        <v>14.236313922679059</v>
      </c>
      <c r="K7" s="792">
        <f>G7/C7*100</f>
        <v>8.8420651296312904</v>
      </c>
      <c r="L7" s="795">
        <v>0</v>
      </c>
      <c r="M7" s="793">
        <f>I7/E7*100</f>
        <v>12.758151297170897</v>
      </c>
    </row>
    <row r="8" spans="1:13">
      <c r="A8" s="311" t="s">
        <v>33</v>
      </c>
      <c r="B8" s="880">
        <v>44684</v>
      </c>
      <c r="C8" s="881">
        <v>15745</v>
      </c>
      <c r="D8" s="882">
        <v>0</v>
      </c>
      <c r="E8" s="883">
        <f t="shared" ref="E8:E40" si="0">B8+C8+D8</f>
        <v>60429</v>
      </c>
      <c r="F8" s="884">
        <v>7723</v>
      </c>
      <c r="G8" s="881">
        <v>1524</v>
      </c>
      <c r="H8" s="881">
        <v>0</v>
      </c>
      <c r="I8" s="883">
        <f>F8+G8+H8</f>
        <v>9247</v>
      </c>
      <c r="J8" s="264">
        <f t="shared" ref="J8:K40" si="1">F8/B8*100</f>
        <v>17.283591442126937</v>
      </c>
      <c r="K8" s="575">
        <f t="shared" si="1"/>
        <v>9.6792632581771993</v>
      </c>
      <c r="L8" s="795">
        <v>0</v>
      </c>
      <c r="M8" s="576">
        <f t="shared" ref="M8:M40" si="2">I8/E8*100</f>
        <v>15.302255539558821</v>
      </c>
    </row>
    <row r="9" spans="1:13">
      <c r="A9" s="311" t="s">
        <v>34</v>
      </c>
      <c r="B9" s="880">
        <v>71073</v>
      </c>
      <c r="C9" s="881">
        <v>24787</v>
      </c>
      <c r="D9" s="882">
        <v>0</v>
      </c>
      <c r="E9" s="883">
        <f t="shared" si="0"/>
        <v>95860</v>
      </c>
      <c r="F9" s="884">
        <v>10234</v>
      </c>
      <c r="G9" s="881">
        <v>2202</v>
      </c>
      <c r="H9" s="881">
        <v>0</v>
      </c>
      <c r="I9" s="883">
        <f>F9+G9+H9</f>
        <v>12436</v>
      </c>
      <c r="J9" s="264">
        <f t="shared" si="1"/>
        <v>14.399279613918084</v>
      </c>
      <c r="K9" s="575">
        <f t="shared" si="1"/>
        <v>8.8836890305402019</v>
      </c>
      <c r="L9" s="795">
        <v>0</v>
      </c>
      <c r="M9" s="576">
        <f t="shared" si="2"/>
        <v>12.97308575005216</v>
      </c>
    </row>
    <row r="10" spans="1:13">
      <c r="A10" s="311" t="s">
        <v>35</v>
      </c>
      <c r="B10" s="880">
        <v>18804</v>
      </c>
      <c r="C10" s="881">
        <v>4934</v>
      </c>
      <c r="D10" s="882">
        <v>0</v>
      </c>
      <c r="E10" s="883">
        <f t="shared" si="0"/>
        <v>23738</v>
      </c>
      <c r="F10" s="884">
        <v>5653</v>
      </c>
      <c r="G10" s="881">
        <v>931</v>
      </c>
      <c r="H10" s="881">
        <v>0</v>
      </c>
      <c r="I10" s="883">
        <f t="shared" ref="I10:I40" si="3">F10+G10+H10</f>
        <v>6584</v>
      </c>
      <c r="J10" s="264">
        <f t="shared" si="1"/>
        <v>30.062752605828546</v>
      </c>
      <c r="K10" s="575">
        <f t="shared" si="1"/>
        <v>18.869071747061209</v>
      </c>
      <c r="L10" s="795">
        <v>0</v>
      </c>
      <c r="M10" s="576">
        <f t="shared" si="2"/>
        <v>27.73611930238436</v>
      </c>
    </row>
    <row r="11" spans="1:13">
      <c r="A11" s="311" t="s">
        <v>37</v>
      </c>
      <c r="B11" s="880">
        <v>31396</v>
      </c>
      <c r="C11" s="881">
        <v>13139</v>
      </c>
      <c r="D11" s="882">
        <v>1</v>
      </c>
      <c r="E11" s="883">
        <f t="shared" si="0"/>
        <v>44536</v>
      </c>
      <c r="F11" s="884">
        <v>5526</v>
      </c>
      <c r="G11" s="881">
        <v>1207</v>
      </c>
      <c r="H11" s="881">
        <v>0</v>
      </c>
      <c r="I11" s="883">
        <f t="shared" si="3"/>
        <v>6733</v>
      </c>
      <c r="J11" s="264">
        <f t="shared" si="1"/>
        <v>17.600968276213528</v>
      </c>
      <c r="K11" s="575">
        <f t="shared" si="1"/>
        <v>9.1863916584214937</v>
      </c>
      <c r="L11" s="795">
        <f t="shared" ref="L11:L40" si="4">H11/D11*100</f>
        <v>0</v>
      </c>
      <c r="M11" s="576">
        <f t="shared" si="2"/>
        <v>15.118106700197592</v>
      </c>
    </row>
    <row r="12" spans="1:13">
      <c r="A12" s="311" t="s">
        <v>38</v>
      </c>
      <c r="B12" s="880">
        <v>830296</v>
      </c>
      <c r="C12" s="881">
        <v>384183</v>
      </c>
      <c r="D12" s="882">
        <v>3550</v>
      </c>
      <c r="E12" s="883">
        <f t="shared" si="0"/>
        <v>1218029</v>
      </c>
      <c r="F12" s="884">
        <v>138438</v>
      </c>
      <c r="G12" s="881">
        <v>47852</v>
      </c>
      <c r="H12" s="881">
        <v>0</v>
      </c>
      <c r="I12" s="883">
        <f t="shared" si="3"/>
        <v>186290</v>
      </c>
      <c r="J12" s="264">
        <f t="shared" si="1"/>
        <v>16.673330956670874</v>
      </c>
      <c r="K12" s="575">
        <f t="shared" si="1"/>
        <v>12.455522498392693</v>
      </c>
      <c r="L12" s="795">
        <f t="shared" si="4"/>
        <v>0</v>
      </c>
      <c r="M12" s="576">
        <f t="shared" si="2"/>
        <v>15.29438133246417</v>
      </c>
    </row>
    <row r="13" spans="1:13">
      <c r="A13" s="311" t="s">
        <v>39</v>
      </c>
      <c r="B13" s="880">
        <v>468768</v>
      </c>
      <c r="C13" s="881">
        <v>238901</v>
      </c>
      <c r="D13" s="882">
        <v>4</v>
      </c>
      <c r="E13" s="883">
        <f t="shared" si="0"/>
        <v>707673</v>
      </c>
      <c r="F13" s="884">
        <v>34850</v>
      </c>
      <c r="G13" s="881">
        <v>13682</v>
      </c>
      <c r="H13" s="881">
        <v>1</v>
      </c>
      <c r="I13" s="883">
        <f t="shared" si="3"/>
        <v>48533</v>
      </c>
      <c r="J13" s="264">
        <f t="shared" si="1"/>
        <v>7.4343811864291078</v>
      </c>
      <c r="K13" s="575">
        <f t="shared" si="1"/>
        <v>5.7270584886626681</v>
      </c>
      <c r="L13" s="795">
        <f t="shared" si="4"/>
        <v>25</v>
      </c>
      <c r="M13" s="576">
        <f t="shared" si="2"/>
        <v>6.8581110202028341</v>
      </c>
    </row>
    <row r="14" spans="1:13">
      <c r="A14" s="311" t="s">
        <v>41</v>
      </c>
      <c r="B14" s="880">
        <v>19406</v>
      </c>
      <c r="C14" s="881">
        <v>5790</v>
      </c>
      <c r="D14" s="882">
        <v>0</v>
      </c>
      <c r="E14" s="883">
        <f t="shared" si="0"/>
        <v>25196</v>
      </c>
      <c r="F14" s="884">
        <v>4059</v>
      </c>
      <c r="G14" s="881">
        <v>1086</v>
      </c>
      <c r="H14" s="881">
        <v>0</v>
      </c>
      <c r="I14" s="883">
        <f t="shared" si="3"/>
        <v>5145</v>
      </c>
      <c r="J14" s="264">
        <f t="shared" si="1"/>
        <v>20.916211480985261</v>
      </c>
      <c r="K14" s="575">
        <f t="shared" si="1"/>
        <v>18.756476683937823</v>
      </c>
      <c r="L14" s="795">
        <v>0</v>
      </c>
      <c r="M14" s="576">
        <f t="shared" si="2"/>
        <v>20.419907921892364</v>
      </c>
    </row>
    <row r="15" spans="1:13">
      <c r="A15" s="311" t="s">
        <v>42</v>
      </c>
      <c r="B15" s="880">
        <v>124283</v>
      </c>
      <c r="C15" s="881">
        <v>59154</v>
      </c>
      <c r="D15" s="882">
        <v>1</v>
      </c>
      <c r="E15" s="883">
        <f t="shared" si="0"/>
        <v>183438</v>
      </c>
      <c r="F15" s="884">
        <v>15376</v>
      </c>
      <c r="G15" s="881">
        <v>5715</v>
      </c>
      <c r="H15" s="881">
        <v>0</v>
      </c>
      <c r="I15" s="883">
        <f t="shared" si="3"/>
        <v>21091</v>
      </c>
      <c r="J15" s="264">
        <f t="shared" si="1"/>
        <v>12.371764440832616</v>
      </c>
      <c r="K15" s="575">
        <f t="shared" si="1"/>
        <v>9.6612232477938953</v>
      </c>
      <c r="L15" s="795">
        <f t="shared" si="4"/>
        <v>0</v>
      </c>
      <c r="M15" s="576">
        <f t="shared" si="2"/>
        <v>11.497617723699561</v>
      </c>
    </row>
    <row r="16" spans="1:13">
      <c r="A16" s="311" t="s">
        <v>43</v>
      </c>
      <c r="B16" s="880">
        <v>142930</v>
      </c>
      <c r="C16" s="881">
        <v>67488</v>
      </c>
      <c r="D16" s="882">
        <v>0</v>
      </c>
      <c r="E16" s="883">
        <f t="shared" si="0"/>
        <v>210418</v>
      </c>
      <c r="F16" s="884">
        <v>23211</v>
      </c>
      <c r="G16" s="881">
        <v>7383</v>
      </c>
      <c r="H16" s="881">
        <v>0</v>
      </c>
      <c r="I16" s="883">
        <f t="shared" si="3"/>
        <v>30594</v>
      </c>
      <c r="J16" s="264">
        <f t="shared" si="1"/>
        <v>16.239417896872595</v>
      </c>
      <c r="K16" s="575">
        <f t="shared" si="1"/>
        <v>10.939722617354196</v>
      </c>
      <c r="L16" s="795">
        <v>0</v>
      </c>
      <c r="M16" s="576">
        <f t="shared" si="2"/>
        <v>14.539630639964262</v>
      </c>
    </row>
    <row r="17" spans="1:13">
      <c r="A17" s="311" t="s">
        <v>47</v>
      </c>
      <c r="B17" s="880">
        <v>38391</v>
      </c>
      <c r="C17" s="881">
        <v>14105</v>
      </c>
      <c r="D17" s="882">
        <v>0</v>
      </c>
      <c r="E17" s="883">
        <f t="shared" si="0"/>
        <v>52496</v>
      </c>
      <c r="F17" s="884">
        <v>10687</v>
      </c>
      <c r="G17" s="881">
        <v>1848</v>
      </c>
      <c r="H17" s="881">
        <v>0</v>
      </c>
      <c r="I17" s="883">
        <f t="shared" si="3"/>
        <v>12535</v>
      </c>
      <c r="J17" s="264">
        <f t="shared" si="1"/>
        <v>27.83725352296111</v>
      </c>
      <c r="K17" s="575">
        <f t="shared" si="1"/>
        <v>13.101736972704714</v>
      </c>
      <c r="L17" s="795">
        <v>0</v>
      </c>
      <c r="M17" s="576">
        <f t="shared" si="2"/>
        <v>23.878009753124047</v>
      </c>
    </row>
    <row r="18" spans="1:13">
      <c r="A18" s="311" t="s">
        <v>48</v>
      </c>
      <c r="B18" s="880">
        <v>17660</v>
      </c>
      <c r="C18" s="881">
        <v>5712</v>
      </c>
      <c r="D18" s="882">
        <v>0</v>
      </c>
      <c r="E18" s="883">
        <f t="shared" si="0"/>
        <v>23372</v>
      </c>
      <c r="F18" s="884">
        <v>3812</v>
      </c>
      <c r="G18" s="881">
        <v>659</v>
      </c>
      <c r="H18" s="881">
        <v>0</v>
      </c>
      <c r="I18" s="883">
        <f t="shared" si="3"/>
        <v>4471</v>
      </c>
      <c r="J18" s="264">
        <f t="shared" si="1"/>
        <v>21.585503963759908</v>
      </c>
      <c r="K18" s="575">
        <f t="shared" si="1"/>
        <v>11.537114845938376</v>
      </c>
      <c r="L18" s="795">
        <v>0</v>
      </c>
      <c r="M18" s="576">
        <f t="shared" si="2"/>
        <v>19.129727879513947</v>
      </c>
    </row>
    <row r="19" spans="1:13">
      <c r="A19" s="311" t="s">
        <v>49</v>
      </c>
      <c r="B19" s="880">
        <v>20791</v>
      </c>
      <c r="C19" s="881">
        <v>5461</v>
      </c>
      <c r="D19" s="882">
        <v>0</v>
      </c>
      <c r="E19" s="883">
        <f t="shared" si="0"/>
        <v>26252</v>
      </c>
      <c r="F19" s="884">
        <v>4272</v>
      </c>
      <c r="G19" s="881">
        <v>529</v>
      </c>
      <c r="H19" s="881">
        <v>0</v>
      </c>
      <c r="I19" s="883">
        <f t="shared" si="3"/>
        <v>4801</v>
      </c>
      <c r="J19" s="264">
        <f t="shared" si="1"/>
        <v>20.547352219710451</v>
      </c>
      <c r="K19" s="575">
        <f t="shared" si="1"/>
        <v>9.6868705365317709</v>
      </c>
      <c r="L19" s="795">
        <v>0</v>
      </c>
      <c r="M19" s="576">
        <f t="shared" si="2"/>
        <v>18.288130428157853</v>
      </c>
    </row>
    <row r="20" spans="1:13">
      <c r="A20" s="311" t="s">
        <v>50</v>
      </c>
      <c r="B20" s="880">
        <v>42818</v>
      </c>
      <c r="C20" s="881">
        <v>21382</v>
      </c>
      <c r="D20" s="882">
        <v>0</v>
      </c>
      <c r="E20" s="883">
        <f t="shared" si="0"/>
        <v>64200</v>
      </c>
      <c r="F20" s="884">
        <v>8448</v>
      </c>
      <c r="G20" s="881">
        <v>3381</v>
      </c>
      <c r="H20" s="881">
        <v>0</v>
      </c>
      <c r="I20" s="883">
        <f t="shared" si="3"/>
        <v>11829</v>
      </c>
      <c r="J20" s="264">
        <f t="shared" si="1"/>
        <v>19.730020085010977</v>
      </c>
      <c r="K20" s="575">
        <f t="shared" si="1"/>
        <v>15.812365541109344</v>
      </c>
      <c r="L20" s="795">
        <v>0</v>
      </c>
      <c r="M20" s="576">
        <f t="shared" si="2"/>
        <v>18.425233644859812</v>
      </c>
    </row>
    <row r="21" spans="1:13">
      <c r="A21" s="311" t="s">
        <v>51</v>
      </c>
      <c r="B21" s="880">
        <v>25249</v>
      </c>
      <c r="C21" s="881">
        <v>9898</v>
      </c>
      <c r="D21" s="882">
        <v>0</v>
      </c>
      <c r="E21" s="883">
        <f t="shared" si="0"/>
        <v>35147</v>
      </c>
      <c r="F21" s="884">
        <v>4040</v>
      </c>
      <c r="G21" s="881">
        <v>1496</v>
      </c>
      <c r="H21" s="881">
        <v>0</v>
      </c>
      <c r="I21" s="883">
        <f t="shared" si="3"/>
        <v>5536</v>
      </c>
      <c r="J21" s="264">
        <f t="shared" si="1"/>
        <v>16.000633688462909</v>
      </c>
      <c r="K21" s="575">
        <f t="shared" si="1"/>
        <v>15.114164477672256</v>
      </c>
      <c r="L21" s="795">
        <v>0</v>
      </c>
      <c r="M21" s="576">
        <f t="shared" si="2"/>
        <v>15.750988704583607</v>
      </c>
    </row>
    <row r="22" spans="1:13">
      <c r="A22" s="311" t="s">
        <v>52</v>
      </c>
      <c r="B22" s="880">
        <v>524470</v>
      </c>
      <c r="C22" s="881">
        <v>251310</v>
      </c>
      <c r="D22" s="882">
        <v>2</v>
      </c>
      <c r="E22" s="883">
        <f t="shared" si="0"/>
        <v>775782</v>
      </c>
      <c r="F22" s="884">
        <v>102592</v>
      </c>
      <c r="G22" s="881">
        <v>26714</v>
      </c>
      <c r="H22" s="881">
        <v>0</v>
      </c>
      <c r="I22" s="883">
        <f t="shared" si="3"/>
        <v>129306</v>
      </c>
      <c r="J22" s="264">
        <f t="shared" si="1"/>
        <v>19.561080710050145</v>
      </c>
      <c r="K22" s="575">
        <f t="shared" si="1"/>
        <v>10.629899327523775</v>
      </c>
      <c r="L22" s="795">
        <v>0</v>
      </c>
      <c r="M22" s="576">
        <f t="shared" si="2"/>
        <v>16.667826786391021</v>
      </c>
    </row>
    <row r="23" spans="1:13">
      <c r="A23" s="311" t="s">
        <v>53</v>
      </c>
      <c r="B23" s="880">
        <v>66407</v>
      </c>
      <c r="C23" s="881">
        <v>29817</v>
      </c>
      <c r="D23" s="882">
        <v>0</v>
      </c>
      <c r="E23" s="883">
        <f t="shared" si="0"/>
        <v>96224</v>
      </c>
      <c r="F23" s="884">
        <v>13459</v>
      </c>
      <c r="G23" s="881">
        <v>3414</v>
      </c>
      <c r="H23" s="881">
        <v>0</v>
      </c>
      <c r="I23" s="883">
        <f t="shared" si="3"/>
        <v>16873</v>
      </c>
      <c r="J23" s="264">
        <f t="shared" si="1"/>
        <v>20.267441685364496</v>
      </c>
      <c r="K23" s="575">
        <f t="shared" si="1"/>
        <v>11.449844048697052</v>
      </c>
      <c r="L23" s="795">
        <v>0</v>
      </c>
      <c r="M23" s="576">
        <f t="shared" si="2"/>
        <v>17.535126371799134</v>
      </c>
    </row>
    <row r="24" spans="1:13">
      <c r="A24" s="311" t="s">
        <v>54</v>
      </c>
      <c r="B24" s="880">
        <v>21411</v>
      </c>
      <c r="C24" s="881">
        <v>8023</v>
      </c>
      <c r="D24" s="882">
        <v>0</v>
      </c>
      <c r="E24" s="883">
        <f t="shared" si="0"/>
        <v>29434</v>
      </c>
      <c r="F24" s="884">
        <v>5933</v>
      </c>
      <c r="G24" s="881">
        <v>1078</v>
      </c>
      <c r="H24" s="881">
        <v>0</v>
      </c>
      <c r="I24" s="883">
        <f t="shared" si="3"/>
        <v>7011</v>
      </c>
      <c r="J24" s="264">
        <f t="shared" si="1"/>
        <v>27.710055578908037</v>
      </c>
      <c r="K24" s="575">
        <f t="shared" si="1"/>
        <v>13.436370434999375</v>
      </c>
      <c r="L24" s="795">
        <v>0</v>
      </c>
      <c r="M24" s="576">
        <f t="shared" si="2"/>
        <v>23.819392539240333</v>
      </c>
    </row>
    <row r="25" spans="1:13">
      <c r="A25" s="311" t="s">
        <v>55</v>
      </c>
      <c r="B25" s="880">
        <v>44098</v>
      </c>
      <c r="C25" s="881">
        <v>17757</v>
      </c>
      <c r="D25" s="882">
        <v>0</v>
      </c>
      <c r="E25" s="883">
        <f t="shared" si="0"/>
        <v>61855</v>
      </c>
      <c r="F25" s="884">
        <v>7007</v>
      </c>
      <c r="G25" s="881">
        <v>1714</v>
      </c>
      <c r="H25" s="881">
        <v>0</v>
      </c>
      <c r="I25" s="883">
        <f t="shared" si="3"/>
        <v>8721</v>
      </c>
      <c r="J25" s="264">
        <f t="shared" si="1"/>
        <v>15.889609506100049</v>
      </c>
      <c r="K25" s="575">
        <f t="shared" si="1"/>
        <v>9.6525313960691559</v>
      </c>
      <c r="L25" s="795">
        <v>0</v>
      </c>
      <c r="M25" s="576">
        <f t="shared" si="2"/>
        <v>14.099102740279687</v>
      </c>
    </row>
    <row r="26" spans="1:13">
      <c r="A26" s="311" t="s">
        <v>56</v>
      </c>
      <c r="B26" s="880">
        <v>134159</v>
      </c>
      <c r="C26" s="881">
        <v>75817</v>
      </c>
      <c r="D26" s="882">
        <v>0</v>
      </c>
      <c r="E26" s="883">
        <f t="shared" si="0"/>
        <v>209976</v>
      </c>
      <c r="F26" s="884">
        <v>12021</v>
      </c>
      <c r="G26" s="881">
        <v>4707</v>
      </c>
      <c r="H26" s="881">
        <v>0</v>
      </c>
      <c r="I26" s="883">
        <f t="shared" si="3"/>
        <v>16728</v>
      </c>
      <c r="J26" s="264">
        <f t="shared" si="1"/>
        <v>8.9602635678560514</v>
      </c>
      <c r="K26" s="575">
        <f t="shared" si="1"/>
        <v>6.2083701544508489</v>
      </c>
      <c r="L26" s="795">
        <v>0</v>
      </c>
      <c r="M26" s="576">
        <f t="shared" si="2"/>
        <v>7.9666247571150981</v>
      </c>
    </row>
    <row r="27" spans="1:13">
      <c r="A27" s="311" t="s">
        <v>57</v>
      </c>
      <c r="B27" s="880">
        <v>115155</v>
      </c>
      <c r="C27" s="881">
        <v>37102</v>
      </c>
      <c r="D27" s="882">
        <v>1</v>
      </c>
      <c r="E27" s="883">
        <f t="shared" si="0"/>
        <v>152258</v>
      </c>
      <c r="F27" s="884">
        <v>18819</v>
      </c>
      <c r="G27" s="881">
        <v>3817</v>
      </c>
      <c r="H27" s="881">
        <v>0</v>
      </c>
      <c r="I27" s="883">
        <f t="shared" si="3"/>
        <v>22636</v>
      </c>
      <c r="J27" s="264">
        <f t="shared" si="1"/>
        <v>16.34232121922626</v>
      </c>
      <c r="K27" s="575">
        <f t="shared" si="1"/>
        <v>10.287855102150829</v>
      </c>
      <c r="L27" s="795">
        <v>0</v>
      </c>
      <c r="M27" s="576">
        <f t="shared" si="2"/>
        <v>14.866870706301146</v>
      </c>
    </row>
    <row r="28" spans="1:13">
      <c r="A28" s="311" t="s">
        <v>59</v>
      </c>
      <c r="B28" s="880">
        <v>40771</v>
      </c>
      <c r="C28" s="881">
        <v>24215</v>
      </c>
      <c r="D28" s="882">
        <v>1</v>
      </c>
      <c r="E28" s="883">
        <f t="shared" si="0"/>
        <v>64987</v>
      </c>
      <c r="F28" s="884">
        <v>6926</v>
      </c>
      <c r="G28" s="881">
        <v>3214</v>
      </c>
      <c r="H28" s="881">
        <v>0</v>
      </c>
      <c r="I28" s="883">
        <f t="shared" si="3"/>
        <v>10140</v>
      </c>
      <c r="J28" s="264">
        <f t="shared" si="1"/>
        <v>16.987564690588901</v>
      </c>
      <c r="K28" s="575">
        <f t="shared" si="1"/>
        <v>13.272764815197192</v>
      </c>
      <c r="L28" s="795">
        <v>0</v>
      </c>
      <c r="M28" s="576">
        <f t="shared" si="2"/>
        <v>15.603120624124825</v>
      </c>
    </row>
    <row r="29" spans="1:13">
      <c r="A29" s="311" t="s">
        <v>60</v>
      </c>
      <c r="B29" s="880">
        <v>55279</v>
      </c>
      <c r="C29" s="881">
        <v>16223</v>
      </c>
      <c r="D29" s="882">
        <v>0</v>
      </c>
      <c r="E29" s="883">
        <f t="shared" si="0"/>
        <v>71502</v>
      </c>
      <c r="F29" s="884">
        <v>11561</v>
      </c>
      <c r="G29" s="881">
        <v>2212</v>
      </c>
      <c r="H29" s="881">
        <v>0</v>
      </c>
      <c r="I29" s="883">
        <f t="shared" si="3"/>
        <v>13773</v>
      </c>
      <c r="J29" s="264">
        <f t="shared" si="1"/>
        <v>20.913909441198285</v>
      </c>
      <c r="K29" s="575">
        <f t="shared" si="1"/>
        <v>13.634962707267459</v>
      </c>
      <c r="L29" s="795">
        <v>0</v>
      </c>
      <c r="M29" s="576">
        <f t="shared" si="2"/>
        <v>19.262398254594277</v>
      </c>
    </row>
    <row r="30" spans="1:13">
      <c r="A30" s="311" t="s">
        <v>61</v>
      </c>
      <c r="B30" s="880">
        <v>21516</v>
      </c>
      <c r="C30" s="881">
        <v>7241</v>
      </c>
      <c r="D30" s="882">
        <v>0</v>
      </c>
      <c r="E30" s="883">
        <f t="shared" si="0"/>
        <v>28757</v>
      </c>
      <c r="F30" s="884">
        <v>5313</v>
      </c>
      <c r="G30" s="881">
        <v>1014</v>
      </c>
      <c r="H30" s="881">
        <v>0</v>
      </c>
      <c r="I30" s="883">
        <f t="shared" si="3"/>
        <v>6327</v>
      </c>
      <c r="J30" s="264">
        <f t="shared" si="1"/>
        <v>24.69325153374233</v>
      </c>
      <c r="K30" s="575">
        <f t="shared" si="1"/>
        <v>14.003590664272892</v>
      </c>
      <c r="L30" s="795">
        <v>0</v>
      </c>
      <c r="M30" s="576">
        <f t="shared" si="2"/>
        <v>22.00159961052961</v>
      </c>
    </row>
    <row r="31" spans="1:13">
      <c r="A31" s="311" t="s">
        <v>100</v>
      </c>
      <c r="B31" s="880">
        <v>62937</v>
      </c>
      <c r="C31" s="881">
        <v>16476</v>
      </c>
      <c r="D31" s="882">
        <v>0</v>
      </c>
      <c r="E31" s="883">
        <f t="shared" si="0"/>
        <v>79413</v>
      </c>
      <c r="F31" s="884">
        <v>16563</v>
      </c>
      <c r="G31" s="881">
        <v>2600</v>
      </c>
      <c r="H31" s="881">
        <v>0</v>
      </c>
      <c r="I31" s="883">
        <f t="shared" si="3"/>
        <v>19163</v>
      </c>
      <c r="J31" s="264">
        <f t="shared" si="1"/>
        <v>26.316792983459653</v>
      </c>
      <c r="K31" s="575">
        <f t="shared" si="1"/>
        <v>15.780529254673464</v>
      </c>
      <c r="L31" s="795">
        <v>0</v>
      </c>
      <c r="M31" s="576">
        <f t="shared" si="2"/>
        <v>24.130809817032475</v>
      </c>
    </row>
    <row r="32" spans="1:13">
      <c r="A32" s="311" t="s">
        <v>101</v>
      </c>
      <c r="B32" s="880">
        <v>131969</v>
      </c>
      <c r="C32" s="881">
        <v>57885</v>
      </c>
      <c r="D32" s="882">
        <v>0</v>
      </c>
      <c r="E32" s="883">
        <f t="shared" si="0"/>
        <v>189854</v>
      </c>
      <c r="F32" s="884">
        <v>36947</v>
      </c>
      <c r="G32" s="881">
        <v>9856</v>
      </c>
      <c r="H32" s="881">
        <v>0</v>
      </c>
      <c r="I32" s="883">
        <f t="shared" si="3"/>
        <v>46803</v>
      </c>
      <c r="J32" s="264">
        <f t="shared" si="1"/>
        <v>27.996726503951685</v>
      </c>
      <c r="K32" s="575">
        <f t="shared" si="1"/>
        <v>17.026863608879676</v>
      </c>
      <c r="L32" s="795">
        <v>0</v>
      </c>
      <c r="M32" s="576">
        <f t="shared" si="2"/>
        <v>24.652101088204621</v>
      </c>
    </row>
    <row r="33" spans="1:13">
      <c r="A33" s="311" t="s">
        <v>102</v>
      </c>
      <c r="B33" s="880">
        <v>267256</v>
      </c>
      <c r="C33" s="881">
        <v>63286</v>
      </c>
      <c r="D33" s="882">
        <v>0</v>
      </c>
      <c r="E33" s="883">
        <f t="shared" si="0"/>
        <v>330542</v>
      </c>
      <c r="F33" s="884">
        <v>31038</v>
      </c>
      <c r="G33" s="881">
        <v>5457</v>
      </c>
      <c r="H33" s="881">
        <v>0</v>
      </c>
      <c r="I33" s="883">
        <f t="shared" si="3"/>
        <v>36495</v>
      </c>
      <c r="J33" s="264">
        <f t="shared" si="1"/>
        <v>11.613583979405513</v>
      </c>
      <c r="K33" s="575">
        <f t="shared" si="1"/>
        <v>8.6227601681256516</v>
      </c>
      <c r="L33" s="795">
        <v>0</v>
      </c>
      <c r="M33" s="576">
        <f t="shared" si="2"/>
        <v>11.040956973697744</v>
      </c>
    </row>
    <row r="34" spans="1:13">
      <c r="A34" s="311" t="s">
        <v>103</v>
      </c>
      <c r="B34" s="880">
        <v>36047</v>
      </c>
      <c r="C34" s="881">
        <v>18523</v>
      </c>
      <c r="D34" s="882">
        <v>0</v>
      </c>
      <c r="E34" s="883">
        <f t="shared" si="0"/>
        <v>54570</v>
      </c>
      <c r="F34" s="884">
        <v>5253</v>
      </c>
      <c r="G34" s="881">
        <v>2390</v>
      </c>
      <c r="H34" s="881">
        <v>0</v>
      </c>
      <c r="I34" s="883">
        <f t="shared" si="3"/>
        <v>7643</v>
      </c>
      <c r="J34" s="264">
        <f t="shared" si="1"/>
        <v>14.572641273892417</v>
      </c>
      <c r="K34" s="575">
        <f t="shared" si="1"/>
        <v>12.902877503644117</v>
      </c>
      <c r="L34" s="795">
        <v>0</v>
      </c>
      <c r="M34" s="576">
        <f t="shared" si="2"/>
        <v>14.00586402785413</v>
      </c>
    </row>
    <row r="35" spans="1:13">
      <c r="A35" s="311" t="s">
        <v>104</v>
      </c>
      <c r="B35" s="880">
        <v>10519</v>
      </c>
      <c r="C35" s="881">
        <v>3508</v>
      </c>
      <c r="D35" s="882">
        <v>0</v>
      </c>
      <c r="E35" s="883">
        <f t="shared" si="0"/>
        <v>14027</v>
      </c>
      <c r="F35" s="884">
        <v>3088</v>
      </c>
      <c r="G35" s="881">
        <v>796</v>
      </c>
      <c r="H35" s="881">
        <v>0</v>
      </c>
      <c r="I35" s="883">
        <f t="shared" si="3"/>
        <v>3884</v>
      </c>
      <c r="J35" s="264">
        <f t="shared" si="1"/>
        <v>29.356402699876416</v>
      </c>
      <c r="K35" s="575">
        <f t="shared" si="1"/>
        <v>22.690992018244014</v>
      </c>
      <c r="L35" s="795">
        <v>0</v>
      </c>
      <c r="M35" s="576">
        <f t="shared" si="2"/>
        <v>27.689456049048268</v>
      </c>
    </row>
    <row r="36" spans="1:13">
      <c r="A36" s="311" t="s">
        <v>105</v>
      </c>
      <c r="B36" s="880">
        <v>10960</v>
      </c>
      <c r="C36" s="881">
        <v>2343</v>
      </c>
      <c r="D36" s="882">
        <v>0</v>
      </c>
      <c r="E36" s="883">
        <f t="shared" si="0"/>
        <v>13303</v>
      </c>
      <c r="F36" s="884">
        <v>2599</v>
      </c>
      <c r="G36" s="881">
        <v>479</v>
      </c>
      <c r="H36" s="881">
        <v>0</v>
      </c>
      <c r="I36" s="883">
        <f t="shared" si="3"/>
        <v>3078</v>
      </c>
      <c r="J36" s="264">
        <f t="shared" si="1"/>
        <v>23.713503649635037</v>
      </c>
      <c r="K36" s="575">
        <f t="shared" si="1"/>
        <v>20.443875373452837</v>
      </c>
      <c r="L36" s="795">
        <v>0</v>
      </c>
      <c r="M36" s="576">
        <f t="shared" si="2"/>
        <v>23.137638126738331</v>
      </c>
    </row>
    <row r="37" spans="1:13">
      <c r="A37" s="311" t="s">
        <v>106</v>
      </c>
      <c r="B37" s="880">
        <v>138047</v>
      </c>
      <c r="C37" s="881">
        <v>44259</v>
      </c>
      <c r="D37" s="882">
        <v>1</v>
      </c>
      <c r="E37" s="883">
        <f t="shared" si="0"/>
        <v>182307</v>
      </c>
      <c r="F37" s="884">
        <v>22133</v>
      </c>
      <c r="G37" s="881">
        <v>4049</v>
      </c>
      <c r="H37" s="881">
        <v>0</v>
      </c>
      <c r="I37" s="883">
        <f t="shared" si="3"/>
        <v>26182</v>
      </c>
      <c r="J37" s="264">
        <f t="shared" si="1"/>
        <v>16.032945301237984</v>
      </c>
      <c r="K37" s="575">
        <f t="shared" si="1"/>
        <v>9.1484217899184337</v>
      </c>
      <c r="L37" s="795">
        <v>0</v>
      </c>
      <c r="M37" s="576">
        <f t="shared" si="2"/>
        <v>14.361489136456637</v>
      </c>
    </row>
    <row r="38" spans="1:13">
      <c r="A38" s="311" t="s">
        <v>108</v>
      </c>
      <c r="B38" s="880">
        <v>43450</v>
      </c>
      <c r="C38" s="881">
        <v>18886</v>
      </c>
      <c r="D38" s="882">
        <v>0</v>
      </c>
      <c r="E38" s="883">
        <f t="shared" si="0"/>
        <v>62336</v>
      </c>
      <c r="F38" s="884">
        <v>7404</v>
      </c>
      <c r="G38" s="881">
        <v>2856</v>
      </c>
      <c r="H38" s="881">
        <v>0</v>
      </c>
      <c r="I38" s="883">
        <f t="shared" si="3"/>
        <v>10260</v>
      </c>
      <c r="J38" s="264">
        <f t="shared" si="1"/>
        <v>17.040276179516685</v>
      </c>
      <c r="K38" s="575">
        <f t="shared" si="1"/>
        <v>15.122312824314307</v>
      </c>
      <c r="L38" s="795">
        <v>0</v>
      </c>
      <c r="M38" s="576">
        <f t="shared" si="2"/>
        <v>16.459188911704313</v>
      </c>
    </row>
    <row r="39" spans="1:13">
      <c r="A39" s="311" t="s">
        <v>127</v>
      </c>
      <c r="B39" s="880">
        <v>220686</v>
      </c>
      <c r="C39" s="881">
        <v>79276</v>
      </c>
      <c r="D39" s="882">
        <v>0</v>
      </c>
      <c r="E39" s="883">
        <f t="shared" si="0"/>
        <v>299962</v>
      </c>
      <c r="F39" s="884">
        <v>27380</v>
      </c>
      <c r="G39" s="881">
        <v>7109</v>
      </c>
      <c r="H39" s="881">
        <v>0</v>
      </c>
      <c r="I39" s="883">
        <f t="shared" si="3"/>
        <v>34489</v>
      </c>
      <c r="J39" s="264">
        <f t="shared" si="1"/>
        <v>12.406767987094785</v>
      </c>
      <c r="K39" s="575">
        <f t="shared" si="1"/>
        <v>8.9674050153892715</v>
      </c>
      <c r="L39" s="795">
        <v>0</v>
      </c>
      <c r="M39" s="576">
        <f t="shared" si="2"/>
        <v>11.497789720031204</v>
      </c>
    </row>
    <row r="40" spans="1:13" ht="13.5" thickBot="1">
      <c r="A40" s="313" t="s">
        <v>109</v>
      </c>
      <c r="B40" s="885">
        <v>2992044</v>
      </c>
      <c r="C40" s="886">
        <v>1583212</v>
      </c>
      <c r="D40" s="887">
        <v>14072</v>
      </c>
      <c r="E40" s="888">
        <f t="shared" si="0"/>
        <v>4589328</v>
      </c>
      <c r="F40" s="889">
        <v>304724</v>
      </c>
      <c r="G40" s="886">
        <v>123549</v>
      </c>
      <c r="H40" s="886">
        <v>10879</v>
      </c>
      <c r="I40" s="888">
        <f t="shared" si="3"/>
        <v>439152</v>
      </c>
      <c r="J40" s="268">
        <f t="shared" si="1"/>
        <v>10.184475896744834</v>
      </c>
      <c r="K40" s="577">
        <f t="shared" si="1"/>
        <v>7.8036927461388617</v>
      </c>
      <c r="L40" s="795">
        <f t="shared" si="4"/>
        <v>77.309550881182489</v>
      </c>
      <c r="M40" s="578">
        <f t="shared" si="2"/>
        <v>9.5689826484400324</v>
      </c>
    </row>
    <row r="42" spans="1:13" s="143" customFormat="1" ht="33.950000000000003" customHeight="1">
      <c r="A42" s="507" t="s">
        <v>634</v>
      </c>
      <c r="B42" s="499"/>
      <c r="C42" s="504"/>
      <c r="D42" s="504"/>
      <c r="E42" s="504"/>
      <c r="F42" s="504"/>
      <c r="G42" s="504"/>
      <c r="H42" s="504"/>
      <c r="I42" s="504"/>
      <c r="J42" s="1217" t="s">
        <v>63</v>
      </c>
      <c r="K42" s="1217"/>
      <c r="L42" s="1217"/>
      <c r="M42" s="1217"/>
    </row>
    <row r="44" spans="1:13" ht="35.25" customHeight="1">
      <c r="A44" s="1166" t="s">
        <v>1142</v>
      </c>
      <c r="B44" s="1166"/>
      <c r="C44" s="1166"/>
      <c r="D44" s="1166"/>
      <c r="E44" s="1166"/>
      <c r="F44" s="1166"/>
      <c r="G44" s="1166"/>
      <c r="H44" s="1166"/>
      <c r="I44" s="1166"/>
      <c r="J44" s="1166"/>
      <c r="K44" s="1166"/>
      <c r="L44" s="1166"/>
      <c r="M44" s="1166"/>
    </row>
    <row r="45" spans="1:13" ht="15" customHeight="1" thickBot="1"/>
    <row r="46" spans="1:13" ht="39.75" customHeight="1" thickBot="1">
      <c r="A46" s="1170" t="s">
        <v>173</v>
      </c>
      <c r="B46" s="1172" t="s">
        <v>633</v>
      </c>
      <c r="C46" s="1173"/>
      <c r="D46" s="1173"/>
      <c r="E46" s="1174"/>
      <c r="F46" s="1172" t="s">
        <v>445</v>
      </c>
      <c r="G46" s="1173"/>
      <c r="H46" s="1173"/>
      <c r="I46" s="1174"/>
      <c r="J46" s="1173" t="s">
        <v>446</v>
      </c>
      <c r="K46" s="1173"/>
      <c r="L46" s="1173"/>
      <c r="M46" s="1174"/>
    </row>
    <row r="47" spans="1:13" ht="44.25" customHeight="1" thickBot="1">
      <c r="A47" s="1218"/>
      <c r="B47" s="682" t="s">
        <v>370</v>
      </c>
      <c r="C47" s="683" t="s">
        <v>371</v>
      </c>
      <c r="D47" s="794" t="s">
        <v>409</v>
      </c>
      <c r="E47" s="684" t="s">
        <v>372</v>
      </c>
      <c r="F47" s="682" t="s">
        <v>370</v>
      </c>
      <c r="G47" s="683" t="s">
        <v>371</v>
      </c>
      <c r="H47" s="683" t="s">
        <v>409</v>
      </c>
      <c r="I47" s="684" t="s">
        <v>372</v>
      </c>
      <c r="J47" s="682" t="s">
        <v>370</v>
      </c>
      <c r="K47" s="683" t="s">
        <v>371</v>
      </c>
      <c r="L47" s="683" t="s">
        <v>409</v>
      </c>
      <c r="M47" s="684" t="s">
        <v>372</v>
      </c>
    </row>
    <row r="48" spans="1:13">
      <c r="A48" s="790" t="s">
        <v>110</v>
      </c>
      <c r="B48" s="875">
        <v>668971</v>
      </c>
      <c r="C48" s="876">
        <v>346243</v>
      </c>
      <c r="D48" s="876">
        <v>2</v>
      </c>
      <c r="E48" s="259">
        <f t="shared" ref="E48:E81" si="5">B48+C48+D48</f>
        <v>1015216</v>
      </c>
      <c r="F48" s="875">
        <v>103462</v>
      </c>
      <c r="G48" s="876">
        <v>29637</v>
      </c>
      <c r="H48" s="876">
        <v>0</v>
      </c>
      <c r="I48" s="883">
        <f t="shared" ref="I48:I81" si="6">F48+G48+H48</f>
        <v>133099</v>
      </c>
      <c r="J48" s="791">
        <f t="shared" ref="J48:K63" si="7">F48/B48*100</f>
        <v>15.465842316034625</v>
      </c>
      <c r="K48" s="792">
        <f t="shared" si="7"/>
        <v>8.5595954286440445</v>
      </c>
      <c r="L48" s="795">
        <v>0</v>
      </c>
      <c r="M48" s="793">
        <f t="shared" ref="M48:M81" si="8">I48/E48*100</f>
        <v>13.110411971442531</v>
      </c>
    </row>
    <row r="49" spans="1:13">
      <c r="A49" s="311" t="s">
        <v>114</v>
      </c>
      <c r="B49" s="880">
        <v>14744</v>
      </c>
      <c r="C49" s="881">
        <v>5325</v>
      </c>
      <c r="D49" s="881">
        <v>0</v>
      </c>
      <c r="E49" s="263">
        <f t="shared" si="5"/>
        <v>20069</v>
      </c>
      <c r="F49" s="880">
        <v>4261</v>
      </c>
      <c r="G49" s="881">
        <v>1165</v>
      </c>
      <c r="H49" s="881">
        <v>0</v>
      </c>
      <c r="I49" s="883">
        <f t="shared" si="6"/>
        <v>5426</v>
      </c>
      <c r="J49" s="264">
        <f t="shared" si="7"/>
        <v>28.89989148128052</v>
      </c>
      <c r="K49" s="575">
        <f t="shared" si="7"/>
        <v>21.877934272300472</v>
      </c>
      <c r="L49" s="796">
        <v>0</v>
      </c>
      <c r="M49" s="576">
        <f t="shared" si="8"/>
        <v>27.036723304599132</v>
      </c>
    </row>
    <row r="50" spans="1:13">
      <c r="A50" s="311" t="s">
        <v>115</v>
      </c>
      <c r="B50" s="880">
        <v>36393</v>
      </c>
      <c r="C50" s="881">
        <v>14419</v>
      </c>
      <c r="D50" s="881">
        <v>0</v>
      </c>
      <c r="E50" s="263">
        <f t="shared" si="5"/>
        <v>50812</v>
      </c>
      <c r="F50" s="880">
        <v>6625</v>
      </c>
      <c r="G50" s="881">
        <v>1737</v>
      </c>
      <c r="H50" s="881">
        <v>0</v>
      </c>
      <c r="I50" s="883">
        <f t="shared" si="6"/>
        <v>8362</v>
      </c>
      <c r="J50" s="264">
        <f t="shared" si="7"/>
        <v>18.204050229439726</v>
      </c>
      <c r="K50" s="575">
        <f t="shared" si="7"/>
        <v>12.046605173729109</v>
      </c>
      <c r="L50" s="796">
        <v>0</v>
      </c>
      <c r="M50" s="576">
        <f t="shared" si="8"/>
        <v>16.456742501771235</v>
      </c>
    </row>
    <row r="51" spans="1:13">
      <c r="A51" s="311" t="s">
        <v>116</v>
      </c>
      <c r="B51" s="880">
        <v>191660</v>
      </c>
      <c r="C51" s="881">
        <v>56067</v>
      </c>
      <c r="D51" s="881">
        <v>1</v>
      </c>
      <c r="E51" s="263">
        <f t="shared" si="5"/>
        <v>247728</v>
      </c>
      <c r="F51" s="880">
        <v>42629</v>
      </c>
      <c r="G51" s="881">
        <v>5147</v>
      </c>
      <c r="H51" s="881">
        <v>0</v>
      </c>
      <c r="I51" s="883">
        <f t="shared" si="6"/>
        <v>47776</v>
      </c>
      <c r="J51" s="264">
        <f t="shared" si="7"/>
        <v>22.241991025774809</v>
      </c>
      <c r="K51" s="575">
        <f t="shared" si="7"/>
        <v>9.1800881088697448</v>
      </c>
      <c r="L51" s="796">
        <v>0</v>
      </c>
      <c r="M51" s="576">
        <f t="shared" si="8"/>
        <v>19.285668152166892</v>
      </c>
    </row>
    <row r="52" spans="1:13">
      <c r="A52" s="311" t="s">
        <v>118</v>
      </c>
      <c r="B52" s="880">
        <v>47493</v>
      </c>
      <c r="C52" s="881">
        <v>24676</v>
      </c>
      <c r="D52" s="881">
        <v>0</v>
      </c>
      <c r="E52" s="263">
        <f t="shared" si="5"/>
        <v>72169</v>
      </c>
      <c r="F52" s="880">
        <v>10929</v>
      </c>
      <c r="G52" s="881">
        <v>2445</v>
      </c>
      <c r="H52" s="881">
        <v>0</v>
      </c>
      <c r="I52" s="883">
        <f t="shared" si="6"/>
        <v>13374</v>
      </c>
      <c r="J52" s="264">
        <f t="shared" si="7"/>
        <v>23.011812267070937</v>
      </c>
      <c r="K52" s="575">
        <f t="shared" si="7"/>
        <v>9.9084130329064681</v>
      </c>
      <c r="L52" s="796">
        <v>0</v>
      </c>
      <c r="M52" s="576">
        <f t="shared" si="8"/>
        <v>18.53150244564841</v>
      </c>
    </row>
    <row r="53" spans="1:13">
      <c r="A53" s="311" t="s">
        <v>119</v>
      </c>
      <c r="B53" s="880">
        <v>20567</v>
      </c>
      <c r="C53" s="881">
        <v>5698</v>
      </c>
      <c r="D53" s="881">
        <v>1</v>
      </c>
      <c r="E53" s="263">
        <f t="shared" si="5"/>
        <v>26266</v>
      </c>
      <c r="F53" s="880">
        <v>6464</v>
      </c>
      <c r="G53" s="881">
        <v>1184</v>
      </c>
      <c r="H53" s="881">
        <v>0</v>
      </c>
      <c r="I53" s="883">
        <f t="shared" si="6"/>
        <v>7648</v>
      </c>
      <c r="J53" s="264">
        <f t="shared" si="7"/>
        <v>31.428988184956484</v>
      </c>
      <c r="K53" s="575">
        <f t="shared" si="7"/>
        <v>20.779220779220779</v>
      </c>
      <c r="L53" s="796">
        <v>0</v>
      </c>
      <c r="M53" s="576">
        <f t="shared" si="8"/>
        <v>29.117490291631764</v>
      </c>
    </row>
    <row r="54" spans="1:13">
      <c r="A54" s="311" t="s">
        <v>121</v>
      </c>
      <c r="B54" s="880">
        <v>437522</v>
      </c>
      <c r="C54" s="881">
        <v>156821</v>
      </c>
      <c r="D54" s="881">
        <v>2</v>
      </c>
      <c r="E54" s="263">
        <f t="shared" si="5"/>
        <v>594345</v>
      </c>
      <c r="F54" s="880">
        <v>96464</v>
      </c>
      <c r="G54" s="881">
        <v>18263</v>
      </c>
      <c r="H54" s="881">
        <v>0</v>
      </c>
      <c r="I54" s="883">
        <f t="shared" si="6"/>
        <v>114727</v>
      </c>
      <c r="J54" s="264">
        <f t="shared" si="7"/>
        <v>22.047805596061455</v>
      </c>
      <c r="K54" s="575">
        <f t="shared" si="7"/>
        <v>11.645761728339954</v>
      </c>
      <c r="L54" s="796">
        <v>0</v>
      </c>
      <c r="M54" s="576">
        <f t="shared" si="8"/>
        <v>19.303098368792536</v>
      </c>
    </row>
    <row r="55" spans="1:13">
      <c r="A55" s="311" t="s">
        <v>122</v>
      </c>
      <c r="B55" s="880">
        <v>260077</v>
      </c>
      <c r="C55" s="881">
        <v>76049</v>
      </c>
      <c r="D55" s="881">
        <v>1</v>
      </c>
      <c r="E55" s="263">
        <f t="shared" si="5"/>
        <v>336127</v>
      </c>
      <c r="F55" s="880">
        <v>34313</v>
      </c>
      <c r="G55" s="881">
        <v>7532</v>
      </c>
      <c r="H55" s="881">
        <v>0</v>
      </c>
      <c r="I55" s="883">
        <f t="shared" si="6"/>
        <v>41845</v>
      </c>
      <c r="J55" s="264">
        <f t="shared" si="7"/>
        <v>13.193400416030638</v>
      </c>
      <c r="K55" s="575">
        <f t="shared" si="7"/>
        <v>9.9041407513576782</v>
      </c>
      <c r="L55" s="796">
        <v>0</v>
      </c>
      <c r="M55" s="576">
        <f t="shared" si="8"/>
        <v>12.449163560201947</v>
      </c>
    </row>
    <row r="56" spans="1:13">
      <c r="A56" s="311" t="s">
        <v>123</v>
      </c>
      <c r="B56" s="880">
        <v>69257</v>
      </c>
      <c r="C56" s="881">
        <v>23951</v>
      </c>
      <c r="D56" s="881">
        <v>0</v>
      </c>
      <c r="E56" s="263">
        <f t="shared" si="5"/>
        <v>93208</v>
      </c>
      <c r="F56" s="880">
        <v>18815</v>
      </c>
      <c r="G56" s="881">
        <v>4509</v>
      </c>
      <c r="H56" s="881">
        <v>0</v>
      </c>
      <c r="I56" s="883">
        <f t="shared" si="6"/>
        <v>23324</v>
      </c>
      <c r="J56" s="264">
        <f t="shared" si="7"/>
        <v>27.166928974688481</v>
      </c>
      <c r="K56" s="575">
        <f t="shared" si="7"/>
        <v>18.825936286585112</v>
      </c>
      <c r="L56" s="796">
        <v>0</v>
      </c>
      <c r="M56" s="576">
        <f t="shared" si="8"/>
        <v>25.023603124195347</v>
      </c>
    </row>
    <row r="57" spans="1:13">
      <c r="A57" s="311" t="s">
        <v>124</v>
      </c>
      <c r="B57" s="880">
        <v>81725</v>
      </c>
      <c r="C57" s="881">
        <v>28864</v>
      </c>
      <c r="D57" s="881">
        <v>0</v>
      </c>
      <c r="E57" s="263">
        <f t="shared" si="5"/>
        <v>110589</v>
      </c>
      <c r="F57" s="880">
        <v>16819</v>
      </c>
      <c r="G57" s="881">
        <v>3582</v>
      </c>
      <c r="H57" s="881">
        <v>0</v>
      </c>
      <c r="I57" s="883">
        <f t="shared" si="6"/>
        <v>20401</v>
      </c>
      <c r="J57" s="264">
        <f t="shared" si="7"/>
        <v>20.579993881921077</v>
      </c>
      <c r="K57" s="575">
        <f t="shared" si="7"/>
        <v>12.409922394678492</v>
      </c>
      <c r="L57" s="796">
        <v>0</v>
      </c>
      <c r="M57" s="576">
        <f t="shared" si="8"/>
        <v>18.447585202868279</v>
      </c>
    </row>
    <row r="58" spans="1:13">
      <c r="A58" s="311" t="s">
        <v>126</v>
      </c>
      <c r="B58" s="880">
        <v>189409</v>
      </c>
      <c r="C58" s="881">
        <v>82738</v>
      </c>
      <c r="D58" s="881">
        <v>1</v>
      </c>
      <c r="E58" s="263">
        <f t="shared" si="5"/>
        <v>272148</v>
      </c>
      <c r="F58" s="880">
        <v>44371</v>
      </c>
      <c r="G58" s="881">
        <v>9458</v>
      </c>
      <c r="H58" s="881">
        <v>0</v>
      </c>
      <c r="I58" s="883">
        <f t="shared" si="6"/>
        <v>53829</v>
      </c>
      <c r="J58" s="264">
        <f t="shared" si="7"/>
        <v>23.426025162479082</v>
      </c>
      <c r="K58" s="575">
        <f t="shared" si="7"/>
        <v>11.431264956851749</v>
      </c>
      <c r="L58" s="796">
        <v>0</v>
      </c>
      <c r="M58" s="576">
        <f t="shared" si="8"/>
        <v>19.779311257110102</v>
      </c>
    </row>
    <row r="59" spans="1:13">
      <c r="A59" s="311" t="s">
        <v>111</v>
      </c>
      <c r="B59" s="880">
        <v>129077</v>
      </c>
      <c r="C59" s="881">
        <v>30779</v>
      </c>
      <c r="D59" s="881">
        <v>0</v>
      </c>
      <c r="E59" s="263">
        <f t="shared" si="5"/>
        <v>159856</v>
      </c>
      <c r="F59" s="880">
        <v>18810</v>
      </c>
      <c r="G59" s="881">
        <v>2677</v>
      </c>
      <c r="H59" s="881">
        <v>0</v>
      </c>
      <c r="I59" s="883">
        <f t="shared" si="6"/>
        <v>21487</v>
      </c>
      <c r="J59" s="264">
        <f t="shared" si="7"/>
        <v>14.572696917343912</v>
      </c>
      <c r="K59" s="575">
        <f t="shared" si="7"/>
        <v>8.6974885473862056</v>
      </c>
      <c r="L59" s="796">
        <v>0</v>
      </c>
      <c r="M59" s="576">
        <f t="shared" si="8"/>
        <v>13.441472325092581</v>
      </c>
    </row>
    <row r="60" spans="1:13">
      <c r="A60" s="311" t="s">
        <v>125</v>
      </c>
      <c r="B60" s="880">
        <v>71317</v>
      </c>
      <c r="C60" s="881">
        <v>17918</v>
      </c>
      <c r="D60" s="881">
        <v>0</v>
      </c>
      <c r="E60" s="263">
        <f t="shared" si="5"/>
        <v>89235</v>
      </c>
      <c r="F60" s="880">
        <v>8138</v>
      </c>
      <c r="G60" s="881">
        <v>1449</v>
      </c>
      <c r="H60" s="881">
        <v>0</v>
      </c>
      <c r="I60" s="883">
        <f t="shared" si="6"/>
        <v>9587</v>
      </c>
      <c r="J60" s="264">
        <f t="shared" si="7"/>
        <v>11.411024019518488</v>
      </c>
      <c r="K60" s="575">
        <f t="shared" si="7"/>
        <v>8.0868400491126238</v>
      </c>
      <c r="L60" s="796">
        <v>0</v>
      </c>
      <c r="M60" s="576">
        <f t="shared" si="8"/>
        <v>10.743542332044601</v>
      </c>
    </row>
    <row r="61" spans="1:13">
      <c r="A61" s="311" t="s">
        <v>128</v>
      </c>
      <c r="B61" s="880">
        <v>200700</v>
      </c>
      <c r="C61" s="881">
        <v>86787</v>
      </c>
      <c r="D61" s="881">
        <v>0</v>
      </c>
      <c r="E61" s="263">
        <f t="shared" si="5"/>
        <v>287487</v>
      </c>
      <c r="F61" s="880">
        <v>17982</v>
      </c>
      <c r="G61" s="881">
        <v>6087</v>
      </c>
      <c r="H61" s="881">
        <v>0</v>
      </c>
      <c r="I61" s="883">
        <f t="shared" si="6"/>
        <v>24069</v>
      </c>
      <c r="J61" s="264">
        <f t="shared" si="7"/>
        <v>8.9596412556053817</v>
      </c>
      <c r="K61" s="575">
        <f t="shared" si="7"/>
        <v>7.0137232534826648</v>
      </c>
      <c r="L61" s="796">
        <v>0</v>
      </c>
      <c r="M61" s="576">
        <f t="shared" si="8"/>
        <v>8.3722046562105419</v>
      </c>
    </row>
    <row r="62" spans="1:13">
      <c r="A62" s="311" t="s">
        <v>129</v>
      </c>
      <c r="B62" s="880">
        <v>17460</v>
      </c>
      <c r="C62" s="881">
        <v>5100</v>
      </c>
      <c r="D62" s="881">
        <v>0</v>
      </c>
      <c r="E62" s="263">
        <f t="shared" si="5"/>
        <v>22560</v>
      </c>
      <c r="F62" s="880">
        <v>4028</v>
      </c>
      <c r="G62" s="881">
        <v>623</v>
      </c>
      <c r="H62" s="881">
        <v>0</v>
      </c>
      <c r="I62" s="883">
        <f t="shared" si="6"/>
        <v>4651</v>
      </c>
      <c r="J62" s="264">
        <f t="shared" si="7"/>
        <v>23.069873997709049</v>
      </c>
      <c r="K62" s="575">
        <f t="shared" si="7"/>
        <v>12.215686274509805</v>
      </c>
      <c r="L62" s="796">
        <v>0</v>
      </c>
      <c r="M62" s="576">
        <f t="shared" si="8"/>
        <v>20.61613475177305</v>
      </c>
    </row>
    <row r="63" spans="1:13">
      <c r="A63" s="311" t="s">
        <v>130</v>
      </c>
      <c r="B63" s="880">
        <v>33537</v>
      </c>
      <c r="C63" s="881">
        <v>12084</v>
      </c>
      <c r="D63" s="881">
        <v>0</v>
      </c>
      <c r="E63" s="263">
        <f t="shared" si="5"/>
        <v>45621</v>
      </c>
      <c r="F63" s="880">
        <v>3948</v>
      </c>
      <c r="G63" s="881">
        <v>1199</v>
      </c>
      <c r="H63" s="881">
        <v>0</v>
      </c>
      <c r="I63" s="883">
        <f t="shared" si="6"/>
        <v>5147</v>
      </c>
      <c r="J63" s="264">
        <f t="shared" si="7"/>
        <v>11.772072636192862</v>
      </c>
      <c r="K63" s="575">
        <f t="shared" si="7"/>
        <v>9.9222111883482285</v>
      </c>
      <c r="L63" s="796">
        <v>0</v>
      </c>
      <c r="M63" s="576">
        <f t="shared" si="8"/>
        <v>11.282085004712741</v>
      </c>
    </row>
    <row r="64" spans="1:13">
      <c r="A64" s="311" t="s">
        <v>131</v>
      </c>
      <c r="B64" s="880">
        <v>28867</v>
      </c>
      <c r="C64" s="881">
        <v>9778</v>
      </c>
      <c r="D64" s="881">
        <v>0</v>
      </c>
      <c r="E64" s="263">
        <f t="shared" si="5"/>
        <v>38645</v>
      </c>
      <c r="F64" s="880">
        <v>4533</v>
      </c>
      <c r="G64" s="881">
        <v>1320</v>
      </c>
      <c r="H64" s="881">
        <v>0</v>
      </c>
      <c r="I64" s="883">
        <f t="shared" si="6"/>
        <v>5853</v>
      </c>
      <c r="J64" s="264">
        <f t="shared" ref="J64:K81" si="9">F64/B64*100</f>
        <v>15.703051927806838</v>
      </c>
      <c r="K64" s="575">
        <f t="shared" si="9"/>
        <v>13.499693188791165</v>
      </c>
      <c r="L64" s="796">
        <v>0</v>
      </c>
      <c r="M64" s="576">
        <f t="shared" si="8"/>
        <v>15.14555569931427</v>
      </c>
    </row>
    <row r="65" spans="1:13">
      <c r="A65" s="311" t="s">
        <v>132</v>
      </c>
      <c r="B65" s="880">
        <v>57670</v>
      </c>
      <c r="C65" s="881">
        <v>33091</v>
      </c>
      <c r="D65" s="881">
        <v>0</v>
      </c>
      <c r="E65" s="263">
        <f t="shared" si="5"/>
        <v>90761</v>
      </c>
      <c r="F65" s="880">
        <v>7902</v>
      </c>
      <c r="G65" s="881">
        <v>2869</v>
      </c>
      <c r="H65" s="881">
        <v>0</v>
      </c>
      <c r="I65" s="883">
        <f t="shared" si="6"/>
        <v>10771</v>
      </c>
      <c r="J65" s="264">
        <f t="shared" si="9"/>
        <v>13.702098144615919</v>
      </c>
      <c r="K65" s="575">
        <f t="shared" si="9"/>
        <v>8.6700311262881158</v>
      </c>
      <c r="L65" s="796">
        <v>0</v>
      </c>
      <c r="M65" s="576">
        <f t="shared" si="8"/>
        <v>11.867432046804243</v>
      </c>
    </row>
    <row r="66" spans="1:13">
      <c r="A66" s="311" t="s">
        <v>133</v>
      </c>
      <c r="B66" s="880">
        <v>41964</v>
      </c>
      <c r="C66" s="881">
        <v>14010</v>
      </c>
      <c r="D66" s="881">
        <v>0</v>
      </c>
      <c r="E66" s="263">
        <f t="shared" si="5"/>
        <v>55974</v>
      </c>
      <c r="F66" s="880">
        <v>11430</v>
      </c>
      <c r="G66" s="881">
        <v>2647</v>
      </c>
      <c r="H66" s="881">
        <v>0</v>
      </c>
      <c r="I66" s="883">
        <f t="shared" si="6"/>
        <v>14077</v>
      </c>
      <c r="J66" s="264">
        <f t="shared" si="9"/>
        <v>27.237632256219619</v>
      </c>
      <c r="K66" s="575">
        <f t="shared" si="9"/>
        <v>18.893647394718059</v>
      </c>
      <c r="L66" s="796">
        <v>0</v>
      </c>
      <c r="M66" s="576">
        <f t="shared" si="8"/>
        <v>25.14917640333012</v>
      </c>
    </row>
    <row r="67" spans="1:13">
      <c r="A67" s="311" t="s">
        <v>134</v>
      </c>
      <c r="B67" s="880">
        <v>145930</v>
      </c>
      <c r="C67" s="881">
        <v>58872</v>
      </c>
      <c r="D67" s="881">
        <v>0</v>
      </c>
      <c r="E67" s="263">
        <f t="shared" si="5"/>
        <v>204802</v>
      </c>
      <c r="F67" s="880">
        <v>27855</v>
      </c>
      <c r="G67" s="881">
        <v>6834</v>
      </c>
      <c r="H67" s="881">
        <v>0</v>
      </c>
      <c r="I67" s="883">
        <f t="shared" si="6"/>
        <v>34689</v>
      </c>
      <c r="J67" s="264">
        <f t="shared" si="9"/>
        <v>19.087918865209346</v>
      </c>
      <c r="K67" s="575">
        <f t="shared" si="9"/>
        <v>11.608234814512841</v>
      </c>
      <c r="L67" s="796">
        <v>0</v>
      </c>
      <c r="M67" s="576">
        <f t="shared" si="8"/>
        <v>16.937822872823507</v>
      </c>
    </row>
    <row r="68" spans="1:13">
      <c r="A68" s="311" t="s">
        <v>135</v>
      </c>
      <c r="B68" s="880">
        <v>124498</v>
      </c>
      <c r="C68" s="881">
        <v>60704</v>
      </c>
      <c r="D68" s="881">
        <v>1</v>
      </c>
      <c r="E68" s="263">
        <f t="shared" si="5"/>
        <v>185203</v>
      </c>
      <c r="F68" s="880">
        <v>18290</v>
      </c>
      <c r="G68" s="881">
        <v>6066</v>
      </c>
      <c r="H68" s="881">
        <v>0</v>
      </c>
      <c r="I68" s="883">
        <f t="shared" si="6"/>
        <v>24356</v>
      </c>
      <c r="J68" s="264">
        <f t="shared" si="9"/>
        <v>14.690999052193609</v>
      </c>
      <c r="K68" s="575">
        <f t="shared" si="9"/>
        <v>9.9927517132314172</v>
      </c>
      <c r="L68" s="796">
        <v>0</v>
      </c>
      <c r="M68" s="576">
        <f t="shared" si="8"/>
        <v>13.150974876216909</v>
      </c>
    </row>
    <row r="69" spans="1:13">
      <c r="A69" s="311" t="s">
        <v>136</v>
      </c>
      <c r="B69" s="880">
        <v>17509</v>
      </c>
      <c r="C69" s="881">
        <v>3981</v>
      </c>
      <c r="D69" s="881">
        <v>0</v>
      </c>
      <c r="E69" s="263">
        <f t="shared" si="5"/>
        <v>21490</v>
      </c>
      <c r="F69" s="880">
        <v>3565</v>
      </c>
      <c r="G69" s="881">
        <v>464</v>
      </c>
      <c r="H69" s="881">
        <v>0</v>
      </c>
      <c r="I69" s="883">
        <f t="shared" si="6"/>
        <v>4029</v>
      </c>
      <c r="J69" s="264">
        <f t="shared" si="9"/>
        <v>20.360957222000113</v>
      </c>
      <c r="K69" s="575">
        <f t="shared" si="9"/>
        <v>11.655362974127105</v>
      </c>
      <c r="L69" s="796">
        <v>0</v>
      </c>
      <c r="M69" s="576">
        <f t="shared" si="8"/>
        <v>18.748255002326665</v>
      </c>
    </row>
    <row r="70" spans="1:13">
      <c r="A70" s="311" t="s">
        <v>137</v>
      </c>
      <c r="B70" s="880">
        <v>18629</v>
      </c>
      <c r="C70" s="881">
        <v>9037</v>
      </c>
      <c r="D70" s="881">
        <v>0</v>
      </c>
      <c r="E70" s="263">
        <f t="shared" si="5"/>
        <v>27666</v>
      </c>
      <c r="F70" s="880">
        <v>2992</v>
      </c>
      <c r="G70" s="881">
        <v>1017</v>
      </c>
      <c r="H70" s="881">
        <v>0</v>
      </c>
      <c r="I70" s="883">
        <f t="shared" si="6"/>
        <v>4009</v>
      </c>
      <c r="J70" s="264">
        <f t="shared" si="9"/>
        <v>16.060980192173492</v>
      </c>
      <c r="K70" s="575">
        <f t="shared" si="9"/>
        <v>11.253734646453468</v>
      </c>
      <c r="L70" s="796">
        <v>0</v>
      </c>
      <c r="M70" s="576">
        <f t="shared" si="8"/>
        <v>14.490710619533001</v>
      </c>
    </row>
    <row r="71" spans="1:13">
      <c r="A71" s="311" t="s">
        <v>138</v>
      </c>
      <c r="B71" s="880">
        <v>60031</v>
      </c>
      <c r="C71" s="881">
        <v>17941</v>
      </c>
      <c r="D71" s="881">
        <v>0</v>
      </c>
      <c r="E71" s="263">
        <f t="shared" si="5"/>
        <v>77972</v>
      </c>
      <c r="F71" s="880">
        <v>12283</v>
      </c>
      <c r="G71" s="881">
        <v>2234</v>
      </c>
      <c r="H71" s="881">
        <v>0</v>
      </c>
      <c r="I71" s="883">
        <f t="shared" si="6"/>
        <v>14517</v>
      </c>
      <c r="J71" s="264">
        <f t="shared" si="9"/>
        <v>20.461095100864554</v>
      </c>
      <c r="K71" s="575">
        <f t="shared" si="9"/>
        <v>12.451925756646787</v>
      </c>
      <c r="L71" s="796">
        <v>0</v>
      </c>
      <c r="M71" s="576">
        <f t="shared" si="8"/>
        <v>18.618221925819526</v>
      </c>
    </row>
    <row r="72" spans="1:13">
      <c r="A72" s="311" t="s">
        <v>141</v>
      </c>
      <c r="B72" s="880">
        <v>221991</v>
      </c>
      <c r="C72" s="881">
        <v>98733</v>
      </c>
      <c r="D72" s="881">
        <v>0</v>
      </c>
      <c r="E72" s="263">
        <f t="shared" si="5"/>
        <v>320724</v>
      </c>
      <c r="F72" s="880">
        <v>48097</v>
      </c>
      <c r="G72" s="881">
        <v>16914</v>
      </c>
      <c r="H72" s="881">
        <v>0</v>
      </c>
      <c r="I72" s="883">
        <f t="shared" si="6"/>
        <v>65011</v>
      </c>
      <c r="J72" s="264">
        <f t="shared" si="9"/>
        <v>21.666193674518336</v>
      </c>
      <c r="K72" s="575">
        <f t="shared" si="9"/>
        <v>17.13105040867795</v>
      </c>
      <c r="L72" s="796">
        <v>0</v>
      </c>
      <c r="M72" s="576">
        <f t="shared" si="8"/>
        <v>20.27007645202729</v>
      </c>
    </row>
    <row r="73" spans="1:13">
      <c r="A73" s="311" t="s">
        <v>142</v>
      </c>
      <c r="B73" s="880">
        <v>43921</v>
      </c>
      <c r="C73" s="881">
        <v>19234</v>
      </c>
      <c r="D73" s="881">
        <v>0</v>
      </c>
      <c r="E73" s="263">
        <f t="shared" si="5"/>
        <v>63155</v>
      </c>
      <c r="F73" s="880">
        <v>8860</v>
      </c>
      <c r="G73" s="881">
        <v>3079</v>
      </c>
      <c r="H73" s="881">
        <v>0</v>
      </c>
      <c r="I73" s="883">
        <f t="shared" si="6"/>
        <v>11939</v>
      </c>
      <c r="J73" s="264">
        <f t="shared" si="9"/>
        <v>20.172582591471048</v>
      </c>
      <c r="K73" s="575">
        <f t="shared" si="9"/>
        <v>16.008110637412916</v>
      </c>
      <c r="L73" s="796">
        <v>0</v>
      </c>
      <c r="M73" s="576">
        <f t="shared" si="8"/>
        <v>18.90428311297601</v>
      </c>
    </row>
    <row r="74" spans="1:13">
      <c r="A74" s="311" t="s">
        <v>143</v>
      </c>
      <c r="B74" s="880">
        <v>83586</v>
      </c>
      <c r="C74" s="881">
        <v>35335</v>
      </c>
      <c r="D74" s="881">
        <v>0</v>
      </c>
      <c r="E74" s="263">
        <f t="shared" si="5"/>
        <v>118921</v>
      </c>
      <c r="F74" s="880">
        <v>13026</v>
      </c>
      <c r="G74" s="881">
        <v>4383</v>
      </c>
      <c r="H74" s="881">
        <v>0</v>
      </c>
      <c r="I74" s="883">
        <f t="shared" si="6"/>
        <v>17409</v>
      </c>
      <c r="J74" s="264">
        <f t="shared" si="9"/>
        <v>15.583949465221448</v>
      </c>
      <c r="K74" s="575">
        <f t="shared" si="9"/>
        <v>12.404131880571672</v>
      </c>
      <c r="L74" s="796">
        <v>0</v>
      </c>
      <c r="M74" s="576">
        <f t="shared" si="8"/>
        <v>14.639130178858235</v>
      </c>
    </row>
    <row r="75" spans="1:13">
      <c r="A75" s="311" t="s">
        <v>144</v>
      </c>
      <c r="B75" s="880">
        <v>5252</v>
      </c>
      <c r="C75" s="881">
        <v>2054</v>
      </c>
      <c r="D75" s="881">
        <v>0</v>
      </c>
      <c r="E75" s="263">
        <f t="shared" si="5"/>
        <v>7306</v>
      </c>
      <c r="F75" s="880">
        <v>1484</v>
      </c>
      <c r="G75" s="881">
        <v>587</v>
      </c>
      <c r="H75" s="881">
        <v>0</v>
      </c>
      <c r="I75" s="883">
        <f t="shared" si="6"/>
        <v>2071</v>
      </c>
      <c r="J75" s="264">
        <f t="shared" si="9"/>
        <v>28.255902513328259</v>
      </c>
      <c r="K75" s="575">
        <f t="shared" si="9"/>
        <v>28.578383641674783</v>
      </c>
      <c r="L75" s="796">
        <v>0</v>
      </c>
      <c r="M75" s="576">
        <f t="shared" si="8"/>
        <v>28.34656446756091</v>
      </c>
    </row>
    <row r="76" spans="1:13">
      <c r="A76" s="311" t="s">
        <v>139</v>
      </c>
      <c r="B76" s="880">
        <v>108846</v>
      </c>
      <c r="C76" s="881">
        <v>27732</v>
      </c>
      <c r="D76" s="881">
        <v>0</v>
      </c>
      <c r="E76" s="263">
        <f t="shared" si="5"/>
        <v>136578</v>
      </c>
      <c r="F76" s="880">
        <v>25227</v>
      </c>
      <c r="G76" s="881">
        <v>2894</v>
      </c>
      <c r="H76" s="881">
        <v>0</v>
      </c>
      <c r="I76" s="883">
        <f t="shared" si="6"/>
        <v>28121</v>
      </c>
      <c r="J76" s="264">
        <f t="shared" si="9"/>
        <v>23.17678187531007</v>
      </c>
      <c r="K76" s="575">
        <f t="shared" si="9"/>
        <v>10.435597865281984</v>
      </c>
      <c r="L76" s="796">
        <v>0</v>
      </c>
      <c r="M76" s="576">
        <f t="shared" si="8"/>
        <v>20.589699658803028</v>
      </c>
    </row>
    <row r="77" spans="1:13">
      <c r="A77" s="311" t="s">
        <v>145</v>
      </c>
      <c r="B77" s="880">
        <v>48194</v>
      </c>
      <c r="C77" s="881">
        <v>22770</v>
      </c>
      <c r="D77" s="881">
        <v>0</v>
      </c>
      <c r="E77" s="263">
        <f t="shared" si="5"/>
        <v>70964</v>
      </c>
      <c r="F77" s="880">
        <v>7510</v>
      </c>
      <c r="G77" s="881">
        <v>2186</v>
      </c>
      <c r="H77" s="881">
        <v>0</v>
      </c>
      <c r="I77" s="883">
        <f t="shared" si="6"/>
        <v>9696</v>
      </c>
      <c r="J77" s="264">
        <f t="shared" si="9"/>
        <v>15.58285263725775</v>
      </c>
      <c r="K77" s="575">
        <f t="shared" si="9"/>
        <v>9.6003513394817741</v>
      </c>
      <c r="L77" s="796">
        <v>0</v>
      </c>
      <c r="M77" s="576">
        <f t="shared" si="8"/>
        <v>13.663265881291922</v>
      </c>
    </row>
    <row r="78" spans="1:13">
      <c r="A78" s="311" t="s">
        <v>146</v>
      </c>
      <c r="B78" s="880">
        <v>62680</v>
      </c>
      <c r="C78" s="881">
        <v>19416</v>
      </c>
      <c r="D78" s="881">
        <v>0</v>
      </c>
      <c r="E78" s="263">
        <f t="shared" si="5"/>
        <v>82096</v>
      </c>
      <c r="F78" s="880">
        <v>14869</v>
      </c>
      <c r="G78" s="881">
        <v>1893</v>
      </c>
      <c r="H78" s="881">
        <v>0</v>
      </c>
      <c r="I78" s="883">
        <f t="shared" si="6"/>
        <v>16762</v>
      </c>
      <c r="J78" s="264">
        <f t="shared" si="9"/>
        <v>23.722080408423739</v>
      </c>
      <c r="K78" s="575">
        <f t="shared" si="9"/>
        <v>9.7496909765142146</v>
      </c>
      <c r="L78" s="796">
        <v>0</v>
      </c>
      <c r="M78" s="576">
        <f t="shared" si="8"/>
        <v>20.417559929838237</v>
      </c>
    </row>
    <row r="79" spans="1:13">
      <c r="A79" s="311" t="s">
        <v>148</v>
      </c>
      <c r="B79" s="880">
        <v>28726</v>
      </c>
      <c r="C79" s="881">
        <v>8526</v>
      </c>
      <c r="D79" s="881">
        <v>0</v>
      </c>
      <c r="E79" s="263">
        <f t="shared" si="5"/>
        <v>37252</v>
      </c>
      <c r="F79" s="880">
        <v>7122</v>
      </c>
      <c r="G79" s="881">
        <v>1387</v>
      </c>
      <c r="H79" s="881">
        <v>0</v>
      </c>
      <c r="I79" s="883">
        <f t="shared" si="6"/>
        <v>8509</v>
      </c>
      <c r="J79" s="264">
        <f t="shared" si="9"/>
        <v>24.792870570215136</v>
      </c>
      <c r="K79" s="575">
        <f t="shared" si="9"/>
        <v>16.2678864649308</v>
      </c>
      <c r="L79" s="796">
        <v>0</v>
      </c>
      <c r="M79" s="576">
        <f t="shared" si="8"/>
        <v>22.841726618705035</v>
      </c>
    </row>
    <row r="80" spans="1:13">
      <c r="A80" s="311" t="s">
        <v>149</v>
      </c>
      <c r="B80" s="880">
        <v>72232</v>
      </c>
      <c r="C80" s="881">
        <v>22832</v>
      </c>
      <c r="D80" s="881">
        <v>1</v>
      </c>
      <c r="E80" s="263">
        <f t="shared" si="5"/>
        <v>95065</v>
      </c>
      <c r="F80" s="880">
        <v>20886</v>
      </c>
      <c r="G80" s="881">
        <v>2786</v>
      </c>
      <c r="H80" s="881">
        <v>0</v>
      </c>
      <c r="I80" s="883">
        <f t="shared" si="6"/>
        <v>23672</v>
      </c>
      <c r="J80" s="264">
        <f t="shared" si="9"/>
        <v>28.91516225495625</v>
      </c>
      <c r="K80" s="575">
        <f t="shared" si="9"/>
        <v>12.202172389628592</v>
      </c>
      <c r="L80" s="796">
        <v>0</v>
      </c>
      <c r="M80" s="576">
        <f t="shared" si="8"/>
        <v>24.900857308157576</v>
      </c>
    </row>
    <row r="81" spans="1:13" ht="13.5" thickBot="1">
      <c r="A81" s="313" t="s">
        <v>36</v>
      </c>
      <c r="B81" s="885">
        <v>42354</v>
      </c>
      <c r="C81" s="886">
        <v>12878</v>
      </c>
      <c r="D81" s="886">
        <v>0</v>
      </c>
      <c r="E81" s="267">
        <f t="shared" si="5"/>
        <v>55232</v>
      </c>
      <c r="F81" s="885">
        <v>8089</v>
      </c>
      <c r="G81" s="886">
        <v>1952</v>
      </c>
      <c r="H81" s="886">
        <v>0</v>
      </c>
      <c r="I81" s="888">
        <f t="shared" si="6"/>
        <v>10041</v>
      </c>
      <c r="J81" s="268">
        <f t="shared" si="9"/>
        <v>19.098550314019928</v>
      </c>
      <c r="K81" s="577">
        <f t="shared" si="9"/>
        <v>15.157633172852927</v>
      </c>
      <c r="L81" s="797">
        <v>0</v>
      </c>
      <c r="M81" s="578">
        <f t="shared" si="8"/>
        <v>18.179678447276938</v>
      </c>
    </row>
    <row r="82" spans="1:13" ht="7.5" customHeight="1"/>
    <row r="83" spans="1:13" s="143" customFormat="1" ht="33.950000000000003" customHeight="1">
      <c r="A83" s="507" t="s">
        <v>634</v>
      </c>
      <c r="B83" s="499"/>
      <c r="C83" s="504"/>
      <c r="D83" s="504"/>
      <c r="E83" s="504"/>
      <c r="F83" s="504"/>
      <c r="G83" s="504"/>
      <c r="H83" s="504"/>
      <c r="I83" s="504"/>
      <c r="J83" s="1217" t="s">
        <v>63</v>
      </c>
      <c r="K83" s="1217"/>
      <c r="L83" s="1217"/>
      <c r="M83" s="1217"/>
    </row>
    <row r="85" spans="1:13" ht="35.25" customHeight="1">
      <c r="A85" s="1166" t="s">
        <v>1143</v>
      </c>
      <c r="B85" s="1166"/>
      <c r="C85" s="1166"/>
      <c r="D85" s="1166"/>
      <c r="E85" s="1166"/>
      <c r="F85" s="1166"/>
      <c r="G85" s="1166"/>
      <c r="H85" s="1166"/>
      <c r="I85" s="1166"/>
      <c r="J85" s="1166"/>
      <c r="K85" s="1166"/>
      <c r="L85" s="1166"/>
      <c r="M85" s="1166"/>
    </row>
    <row r="86" spans="1:13" ht="15" customHeight="1" thickBot="1"/>
    <row r="87" spans="1:13" ht="33" customHeight="1" thickBot="1">
      <c r="A87" s="1170" t="s">
        <v>173</v>
      </c>
      <c r="B87" s="1172" t="s">
        <v>633</v>
      </c>
      <c r="C87" s="1173"/>
      <c r="D87" s="1173"/>
      <c r="E87" s="1174"/>
      <c r="F87" s="1172" t="s">
        <v>445</v>
      </c>
      <c r="G87" s="1173"/>
      <c r="H87" s="1173"/>
      <c r="I87" s="1174"/>
      <c r="J87" s="1172" t="s">
        <v>446</v>
      </c>
      <c r="K87" s="1173"/>
      <c r="L87" s="1173"/>
      <c r="M87" s="1174"/>
    </row>
    <row r="88" spans="1:13" ht="50.25" customHeight="1" thickBot="1">
      <c r="A88" s="1171"/>
      <c r="B88" s="566" t="s">
        <v>370</v>
      </c>
      <c r="C88" s="567" t="s">
        <v>371</v>
      </c>
      <c r="D88" s="568" t="s">
        <v>409</v>
      </c>
      <c r="E88" s="569" t="s">
        <v>372</v>
      </c>
      <c r="F88" s="566" t="s">
        <v>370</v>
      </c>
      <c r="G88" s="567" t="s">
        <v>371</v>
      </c>
      <c r="H88" s="567" t="s">
        <v>409</v>
      </c>
      <c r="I88" s="569" t="s">
        <v>372</v>
      </c>
      <c r="J88" s="682" t="s">
        <v>370</v>
      </c>
      <c r="K88" s="683" t="s">
        <v>371</v>
      </c>
      <c r="L88" s="683" t="s">
        <v>409</v>
      </c>
      <c r="M88" s="684" t="s">
        <v>372</v>
      </c>
    </row>
    <row r="89" spans="1:13">
      <c r="A89" s="312" t="s">
        <v>46</v>
      </c>
      <c r="B89" s="890">
        <v>6494</v>
      </c>
      <c r="C89" s="891">
        <v>1491</v>
      </c>
      <c r="D89" s="891">
        <v>0</v>
      </c>
      <c r="E89" s="338">
        <f t="shared" ref="E89:E101" si="10">B89+C89+D89</f>
        <v>7985</v>
      </c>
      <c r="F89" s="890">
        <v>1439</v>
      </c>
      <c r="G89" s="891">
        <v>316</v>
      </c>
      <c r="H89" s="891">
        <v>0</v>
      </c>
      <c r="I89" s="338">
        <f t="shared" ref="I89:I101" si="11">F89+G89+H89</f>
        <v>1755</v>
      </c>
      <c r="J89" s="798">
        <f t="shared" ref="J89:K101" si="12">F89/B89*100</f>
        <v>22.158915922389898</v>
      </c>
      <c r="K89" s="799">
        <f t="shared" si="12"/>
        <v>21.193829644533871</v>
      </c>
      <c r="L89" s="795">
        <v>0</v>
      </c>
      <c r="M89" s="800">
        <f t="shared" ref="M89:M101" si="13">I89/E89*100</f>
        <v>21.978710081402632</v>
      </c>
    </row>
    <row r="90" spans="1:13">
      <c r="A90" s="311" t="s">
        <v>113</v>
      </c>
      <c r="B90" s="892">
        <v>27677</v>
      </c>
      <c r="C90" s="893">
        <v>12681</v>
      </c>
      <c r="D90" s="893">
        <v>0</v>
      </c>
      <c r="E90" s="271">
        <f t="shared" si="10"/>
        <v>40358</v>
      </c>
      <c r="F90" s="892">
        <v>4536</v>
      </c>
      <c r="G90" s="893">
        <v>1690</v>
      </c>
      <c r="H90" s="893">
        <v>0</v>
      </c>
      <c r="I90" s="271">
        <f t="shared" si="11"/>
        <v>6226</v>
      </c>
      <c r="J90" s="788">
        <f t="shared" si="12"/>
        <v>16.38905950789464</v>
      </c>
      <c r="K90" s="572">
        <f t="shared" si="12"/>
        <v>13.327024682596008</v>
      </c>
      <c r="L90" s="796">
        <v>0</v>
      </c>
      <c r="M90" s="579">
        <f t="shared" si="13"/>
        <v>15.426928985579066</v>
      </c>
    </row>
    <row r="91" spans="1:13">
      <c r="A91" s="311" t="s">
        <v>117</v>
      </c>
      <c r="B91" s="892">
        <v>28803</v>
      </c>
      <c r="C91" s="893">
        <v>9071</v>
      </c>
      <c r="D91" s="893">
        <v>0</v>
      </c>
      <c r="E91" s="271">
        <f t="shared" si="10"/>
        <v>37874</v>
      </c>
      <c r="F91" s="892">
        <v>8216</v>
      </c>
      <c r="G91" s="893">
        <v>1705</v>
      </c>
      <c r="H91" s="893">
        <v>0</v>
      </c>
      <c r="I91" s="271">
        <f t="shared" si="11"/>
        <v>9921</v>
      </c>
      <c r="J91" s="788">
        <f t="shared" si="12"/>
        <v>28.524806443773222</v>
      </c>
      <c r="K91" s="572">
        <f t="shared" si="12"/>
        <v>18.796163598280234</v>
      </c>
      <c r="L91" s="796">
        <v>0</v>
      </c>
      <c r="M91" s="579">
        <f t="shared" si="13"/>
        <v>26.194751016528489</v>
      </c>
    </row>
    <row r="92" spans="1:13">
      <c r="A92" s="311" t="s">
        <v>45</v>
      </c>
      <c r="B92" s="892">
        <v>56997</v>
      </c>
      <c r="C92" s="893">
        <v>20071</v>
      </c>
      <c r="D92" s="893">
        <v>0</v>
      </c>
      <c r="E92" s="271">
        <f t="shared" si="10"/>
        <v>77068</v>
      </c>
      <c r="F92" s="892">
        <v>7555</v>
      </c>
      <c r="G92" s="893">
        <v>1110</v>
      </c>
      <c r="H92" s="893">
        <v>0</v>
      </c>
      <c r="I92" s="271">
        <f t="shared" si="11"/>
        <v>8665</v>
      </c>
      <c r="J92" s="788">
        <f t="shared" si="12"/>
        <v>13.255083600891274</v>
      </c>
      <c r="K92" s="572">
        <f t="shared" si="12"/>
        <v>5.5303671964525929</v>
      </c>
      <c r="L92" s="796">
        <v>0</v>
      </c>
      <c r="M92" s="579">
        <f t="shared" si="13"/>
        <v>11.243317589661078</v>
      </c>
    </row>
    <row r="93" spans="1:13">
      <c r="A93" s="311" t="s">
        <v>140</v>
      </c>
      <c r="B93" s="892">
        <v>30945</v>
      </c>
      <c r="C93" s="893">
        <v>5437</v>
      </c>
      <c r="D93" s="893">
        <v>0</v>
      </c>
      <c r="E93" s="271">
        <f t="shared" si="10"/>
        <v>36382</v>
      </c>
      <c r="F93" s="892">
        <v>4298</v>
      </c>
      <c r="G93" s="893">
        <v>634</v>
      </c>
      <c r="H93" s="893">
        <v>0</v>
      </c>
      <c r="I93" s="274">
        <f t="shared" si="11"/>
        <v>4932</v>
      </c>
      <c r="J93" s="788">
        <f t="shared" si="12"/>
        <v>13.889158183874617</v>
      </c>
      <c r="K93" s="572">
        <f t="shared" si="12"/>
        <v>11.660842376310466</v>
      </c>
      <c r="L93" s="796">
        <v>0</v>
      </c>
      <c r="M93" s="579">
        <f t="shared" si="13"/>
        <v>13.556154142158212</v>
      </c>
    </row>
    <row r="94" spans="1:13">
      <c r="A94" s="311" t="s">
        <v>44</v>
      </c>
      <c r="B94" s="892">
        <v>20733</v>
      </c>
      <c r="C94" s="893">
        <v>9429</v>
      </c>
      <c r="D94" s="893">
        <v>0</v>
      </c>
      <c r="E94" s="271">
        <f t="shared" si="10"/>
        <v>30162</v>
      </c>
      <c r="F94" s="892">
        <v>3919</v>
      </c>
      <c r="G94" s="893">
        <v>779</v>
      </c>
      <c r="H94" s="893">
        <v>0</v>
      </c>
      <c r="I94" s="274">
        <f t="shared" si="11"/>
        <v>4698</v>
      </c>
      <c r="J94" s="788">
        <f t="shared" si="12"/>
        <v>18.902233154873873</v>
      </c>
      <c r="K94" s="572">
        <f t="shared" si="12"/>
        <v>8.2617456782267471</v>
      </c>
      <c r="L94" s="796">
        <v>0</v>
      </c>
      <c r="M94" s="579">
        <f t="shared" si="13"/>
        <v>15.575890192958028</v>
      </c>
    </row>
    <row r="95" spans="1:13">
      <c r="A95" s="311" t="s">
        <v>40</v>
      </c>
      <c r="B95" s="892">
        <v>5306</v>
      </c>
      <c r="C95" s="893">
        <v>1941</v>
      </c>
      <c r="D95" s="893">
        <v>0</v>
      </c>
      <c r="E95" s="271">
        <f t="shared" si="10"/>
        <v>7247</v>
      </c>
      <c r="F95" s="892">
        <v>1609</v>
      </c>
      <c r="G95" s="893">
        <v>482</v>
      </c>
      <c r="H95" s="893">
        <v>0</v>
      </c>
      <c r="I95" s="274">
        <f t="shared" si="11"/>
        <v>2091</v>
      </c>
      <c r="J95" s="788">
        <f t="shared" si="12"/>
        <v>30.324161326799846</v>
      </c>
      <c r="K95" s="572">
        <f t="shared" si="12"/>
        <v>24.832560535806287</v>
      </c>
      <c r="L95" s="796">
        <v>0</v>
      </c>
      <c r="M95" s="579">
        <f t="shared" si="13"/>
        <v>28.853318614599143</v>
      </c>
    </row>
    <row r="96" spans="1:13">
      <c r="A96" s="311" t="s">
        <v>107</v>
      </c>
      <c r="B96" s="892">
        <v>11352</v>
      </c>
      <c r="C96" s="893">
        <v>3433</v>
      </c>
      <c r="D96" s="893">
        <v>0</v>
      </c>
      <c r="E96" s="271">
        <f t="shared" si="10"/>
        <v>14785</v>
      </c>
      <c r="F96" s="892">
        <v>1975</v>
      </c>
      <c r="G96" s="893">
        <v>589</v>
      </c>
      <c r="H96" s="893">
        <v>0</v>
      </c>
      <c r="I96" s="274">
        <f>F96+G96+H96</f>
        <v>2564</v>
      </c>
      <c r="J96" s="788">
        <f t="shared" si="12"/>
        <v>17.397815362931642</v>
      </c>
      <c r="K96" s="572">
        <f t="shared" si="12"/>
        <v>17.157005534517914</v>
      </c>
      <c r="L96" s="796">
        <v>0</v>
      </c>
      <c r="M96" s="579">
        <f t="shared" si="13"/>
        <v>17.341900574907001</v>
      </c>
    </row>
    <row r="97" spans="1:15">
      <c r="A97" s="311" t="s">
        <v>147</v>
      </c>
      <c r="B97" s="892">
        <v>55883</v>
      </c>
      <c r="C97" s="893">
        <v>17245</v>
      </c>
      <c r="D97" s="893">
        <v>0</v>
      </c>
      <c r="E97" s="271">
        <f>B97+C97+D97</f>
        <v>73128</v>
      </c>
      <c r="F97" s="892">
        <v>4110</v>
      </c>
      <c r="G97" s="893">
        <v>1374</v>
      </c>
      <c r="H97" s="893">
        <v>0</v>
      </c>
      <c r="I97" s="274">
        <f t="shared" si="11"/>
        <v>5484</v>
      </c>
      <c r="J97" s="788">
        <f t="shared" si="12"/>
        <v>7.3546516829805135</v>
      </c>
      <c r="K97" s="572">
        <f t="shared" si="12"/>
        <v>7.9675268193679329</v>
      </c>
      <c r="L97" s="796">
        <v>0</v>
      </c>
      <c r="M97" s="579">
        <f t="shared" si="13"/>
        <v>7.4991795208401708</v>
      </c>
    </row>
    <row r="98" spans="1:15">
      <c r="A98" s="311" t="s">
        <v>112</v>
      </c>
      <c r="B98" s="892">
        <v>26262</v>
      </c>
      <c r="C98" s="893">
        <v>9240</v>
      </c>
      <c r="D98" s="893">
        <v>0</v>
      </c>
      <c r="E98" s="271">
        <f t="shared" si="10"/>
        <v>35502</v>
      </c>
      <c r="F98" s="892">
        <v>8810</v>
      </c>
      <c r="G98" s="893">
        <v>1602</v>
      </c>
      <c r="H98" s="893">
        <v>0</v>
      </c>
      <c r="I98" s="274">
        <f t="shared" si="11"/>
        <v>10412</v>
      </c>
      <c r="J98" s="788">
        <f t="shared" si="12"/>
        <v>33.546569187419081</v>
      </c>
      <c r="K98" s="572">
        <f t="shared" si="12"/>
        <v>17.337662337662337</v>
      </c>
      <c r="L98" s="796">
        <v>0</v>
      </c>
      <c r="M98" s="579">
        <f t="shared" si="13"/>
        <v>29.32792518731339</v>
      </c>
    </row>
    <row r="99" spans="1:15">
      <c r="A99" s="311" t="s">
        <v>120</v>
      </c>
      <c r="B99" s="892">
        <v>11788</v>
      </c>
      <c r="C99" s="893">
        <v>2923</v>
      </c>
      <c r="D99" s="893">
        <v>0</v>
      </c>
      <c r="E99" s="271">
        <f t="shared" si="10"/>
        <v>14711</v>
      </c>
      <c r="F99" s="892">
        <v>2644</v>
      </c>
      <c r="G99" s="893">
        <v>586</v>
      </c>
      <c r="H99" s="893">
        <v>0</v>
      </c>
      <c r="I99" s="274">
        <f t="shared" si="11"/>
        <v>3230</v>
      </c>
      <c r="J99" s="788">
        <f t="shared" si="12"/>
        <v>22.429589412962333</v>
      </c>
      <c r="K99" s="572">
        <f t="shared" si="12"/>
        <v>20.047895997263083</v>
      </c>
      <c r="L99" s="796">
        <v>0</v>
      </c>
      <c r="M99" s="579">
        <f t="shared" si="13"/>
        <v>21.956359187002921</v>
      </c>
      <c r="O99" s="277"/>
    </row>
    <row r="100" spans="1:15">
      <c r="A100" s="311" t="s">
        <v>170</v>
      </c>
      <c r="B100" s="892">
        <v>42594</v>
      </c>
      <c r="C100" s="893">
        <v>12842</v>
      </c>
      <c r="D100" s="893">
        <v>0</v>
      </c>
      <c r="E100" s="271">
        <f t="shared" si="10"/>
        <v>55436</v>
      </c>
      <c r="F100" s="892">
        <v>5253</v>
      </c>
      <c r="G100" s="893">
        <v>1228</v>
      </c>
      <c r="H100" s="893">
        <v>0</v>
      </c>
      <c r="I100" s="274">
        <f t="shared" si="11"/>
        <v>6481</v>
      </c>
      <c r="J100" s="788">
        <f t="shared" si="12"/>
        <v>12.332722918720947</v>
      </c>
      <c r="K100" s="572">
        <f t="shared" si="12"/>
        <v>9.5623734620775593</v>
      </c>
      <c r="L100" s="796">
        <v>0</v>
      </c>
      <c r="M100" s="579">
        <f t="shared" si="13"/>
        <v>11.690958943646727</v>
      </c>
    </row>
    <row r="101" spans="1:15">
      <c r="A101" s="311" t="s">
        <v>58</v>
      </c>
      <c r="B101" s="892">
        <v>54384</v>
      </c>
      <c r="C101" s="893">
        <v>26513</v>
      </c>
      <c r="D101" s="893">
        <v>0</v>
      </c>
      <c r="E101" s="271">
        <f t="shared" si="10"/>
        <v>80897</v>
      </c>
      <c r="F101" s="892">
        <v>9236</v>
      </c>
      <c r="G101" s="893">
        <v>3170</v>
      </c>
      <c r="H101" s="893">
        <v>0</v>
      </c>
      <c r="I101" s="274">
        <f t="shared" si="11"/>
        <v>12406</v>
      </c>
      <c r="J101" s="788">
        <f t="shared" si="12"/>
        <v>16.982936157693441</v>
      </c>
      <c r="K101" s="572">
        <f t="shared" si="12"/>
        <v>11.956398747784105</v>
      </c>
      <c r="L101" s="796">
        <v>0</v>
      </c>
      <c r="M101" s="579">
        <f t="shared" si="13"/>
        <v>15.335550144010284</v>
      </c>
    </row>
    <row r="102" spans="1:15" s="278" customFormat="1" ht="26.25" thickBot="1">
      <c r="A102" s="310" t="s">
        <v>412</v>
      </c>
      <c r="B102" s="894">
        <v>0</v>
      </c>
      <c r="C102" s="895">
        <v>0</v>
      </c>
      <c r="D102" s="895">
        <v>0</v>
      </c>
      <c r="E102" s="896">
        <v>0</v>
      </c>
      <c r="F102" s="894">
        <v>67670</v>
      </c>
      <c r="G102" s="895">
        <v>26743</v>
      </c>
      <c r="H102" s="895">
        <v>714</v>
      </c>
      <c r="I102" s="896">
        <f>F102+G102+H102</f>
        <v>95127</v>
      </c>
      <c r="J102" s="789">
        <v>0</v>
      </c>
      <c r="K102" s="573">
        <v>0</v>
      </c>
      <c r="L102" s="573">
        <v>0</v>
      </c>
      <c r="M102" s="580">
        <v>0</v>
      </c>
    </row>
    <row r="103" spans="1:15" s="355" customFormat="1" ht="26.25" thickBot="1">
      <c r="A103" s="584" t="s">
        <v>372</v>
      </c>
      <c r="B103" s="898">
        <f>SUM(B7:B40,B48:B81,B89:B102)</f>
        <v>11131999</v>
      </c>
      <c r="C103" s="899">
        <f t="shared" ref="C103:I103" si="14">SUM(C7:C40,C48:C81,C89:C102)</f>
        <v>4897774</v>
      </c>
      <c r="D103" s="900">
        <f t="shared" si="14"/>
        <v>17644</v>
      </c>
      <c r="E103" s="899">
        <f t="shared" si="14"/>
        <v>16047417</v>
      </c>
      <c r="F103" s="898">
        <f t="shared" si="14"/>
        <v>1764072</v>
      </c>
      <c r="G103" s="899">
        <f t="shared" si="14"/>
        <v>504619</v>
      </c>
      <c r="H103" s="900">
        <f t="shared" si="14"/>
        <v>11594</v>
      </c>
      <c r="I103" s="901">
        <f t="shared" si="14"/>
        <v>2280285</v>
      </c>
      <c r="J103" s="897">
        <f>F103/B103*100</f>
        <v>15.846857334428435</v>
      </c>
      <c r="K103" s="897">
        <f>G103/C103*100</f>
        <v>10.303027456963102</v>
      </c>
      <c r="L103" s="897">
        <f>H103/D103*100</f>
        <v>65.710723192019955</v>
      </c>
      <c r="M103" s="897">
        <f>I103/E103*100</f>
        <v>14.209670004836292</v>
      </c>
    </row>
    <row r="104" spans="1:15" s="284" customFormat="1" ht="10.5" customHeight="1">
      <c r="A104" s="279"/>
      <c r="B104" s="581"/>
      <c r="C104" s="581"/>
      <c r="D104" s="571"/>
      <c r="E104" s="581"/>
      <c r="F104" s="581"/>
      <c r="G104" s="581"/>
      <c r="H104" s="581"/>
      <c r="I104" s="581"/>
      <c r="J104" s="282"/>
      <c r="K104" s="574"/>
      <c r="L104" s="574"/>
      <c r="M104" s="574"/>
    </row>
    <row r="105" spans="1:15" ht="54.75" customHeight="1">
      <c r="A105" s="1166" t="s">
        <v>447</v>
      </c>
      <c r="B105" s="1167"/>
      <c r="C105" s="1167"/>
      <c r="D105" s="1167"/>
      <c r="E105" s="1167"/>
      <c r="F105" s="1167"/>
      <c r="G105" s="1167"/>
      <c r="H105" s="1167"/>
      <c r="I105" s="1167"/>
      <c r="J105" s="1167"/>
      <c r="K105" s="1167"/>
      <c r="L105" s="1167"/>
      <c r="M105" s="1167"/>
    </row>
    <row r="106" spans="1:15" ht="42" customHeight="1">
      <c r="A106" s="1167" t="s">
        <v>416</v>
      </c>
      <c r="B106" s="1167"/>
      <c r="C106" s="1167"/>
      <c r="D106" s="1167"/>
      <c r="E106" s="1167"/>
      <c r="F106" s="1167"/>
      <c r="G106" s="1167"/>
      <c r="H106" s="1167"/>
      <c r="I106" s="1167"/>
      <c r="J106" s="1167"/>
      <c r="K106" s="1167"/>
      <c r="L106" s="1167"/>
      <c r="M106" s="1167"/>
    </row>
    <row r="107" spans="1:15" ht="61.5" customHeight="1">
      <c r="A107" s="1168" t="s">
        <v>448</v>
      </c>
      <c r="B107" s="1168"/>
      <c r="C107" s="1168"/>
      <c r="D107" s="1168"/>
      <c r="E107" s="1168"/>
      <c r="F107" s="1168"/>
      <c r="G107" s="1168"/>
      <c r="H107" s="1168"/>
      <c r="I107" s="1168"/>
      <c r="J107" s="1168"/>
      <c r="K107" s="1168"/>
      <c r="L107" s="1168"/>
      <c r="M107" s="1168"/>
    </row>
    <row r="110" spans="1:15">
      <c r="I110" s="583"/>
    </row>
  </sheetData>
  <mergeCells count="21">
    <mergeCell ref="A107:M107"/>
    <mergeCell ref="A85:M85"/>
    <mergeCell ref="A87:A88"/>
    <mergeCell ref="B87:E87"/>
    <mergeCell ref="F87:I87"/>
    <mergeCell ref="J87:M87"/>
    <mergeCell ref="J1:M1"/>
    <mergeCell ref="J42:M42"/>
    <mergeCell ref="J83:M83"/>
    <mergeCell ref="A105:M105"/>
    <mergeCell ref="A106:M106"/>
    <mergeCell ref="A44:M44"/>
    <mergeCell ref="A46:A47"/>
    <mergeCell ref="B46:E46"/>
    <mergeCell ref="F46:I46"/>
    <mergeCell ref="J46:M46"/>
    <mergeCell ref="A3:M3"/>
    <mergeCell ref="A5:A6"/>
    <mergeCell ref="B5:E5"/>
    <mergeCell ref="F5:I5"/>
    <mergeCell ref="J5:M5"/>
  </mergeCells>
  <pageMargins left="0.7" right="0.7" top="0.75" bottom="0.75" header="0.3" footer="0.3"/>
  <pageSetup paperSize="9"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view="pageBreakPreview" zoomScaleNormal="100" zoomScaleSheetLayoutView="100" workbookViewId="0">
      <selection activeCell="I10" sqref="I10"/>
    </sheetView>
  </sheetViews>
  <sheetFormatPr defaultRowHeight="12.75"/>
  <cols>
    <col min="1" max="1" width="17.85546875" customWidth="1"/>
    <col min="2" max="2" width="15.7109375" customWidth="1"/>
    <col min="3" max="6" width="15.7109375" style="295" customWidth="1"/>
    <col min="7" max="8" width="15.7109375" customWidth="1"/>
  </cols>
  <sheetData>
    <row r="1" spans="1:6" ht="34.5" customHeight="1">
      <c r="A1" s="1223" t="s">
        <v>353</v>
      </c>
      <c r="B1" s="1223"/>
      <c r="C1" s="1225" t="s">
        <v>63</v>
      </c>
      <c r="D1" s="1225"/>
      <c r="E1" s="1225"/>
      <c r="F1" s="1225"/>
    </row>
    <row r="2" spans="1:6" ht="9" customHeight="1"/>
    <row r="4" spans="1:6" ht="35.25" customHeight="1">
      <c r="A4" s="1222" t="s">
        <v>1144</v>
      </c>
      <c r="B4" s="1222"/>
      <c r="C4" s="1222"/>
      <c r="D4" s="1222"/>
      <c r="E4" s="1222"/>
      <c r="F4" s="1222"/>
    </row>
    <row r="6" spans="1:6" ht="13.5" thickBot="1"/>
    <row r="7" spans="1:6" ht="39" customHeight="1" thickBot="1">
      <c r="A7" s="1224"/>
      <c r="B7" s="1224"/>
      <c r="C7" s="929" t="s">
        <v>370</v>
      </c>
      <c r="D7" s="929" t="s">
        <v>371</v>
      </c>
      <c r="E7" s="929" t="s">
        <v>409</v>
      </c>
      <c r="F7" s="932" t="s">
        <v>372</v>
      </c>
    </row>
    <row r="8" spans="1:6" ht="50.1" customHeight="1">
      <c r="A8" s="1220" t="s">
        <v>154</v>
      </c>
      <c r="B8" s="927" t="s">
        <v>1156</v>
      </c>
      <c r="C8" s="930">
        <v>10652999</v>
      </c>
      <c r="D8" s="930">
        <v>4635371</v>
      </c>
      <c r="E8" s="930">
        <f>5986+6</f>
        <v>5992</v>
      </c>
      <c r="F8" s="930">
        <f>SUM(C8:E8)</f>
        <v>15294362</v>
      </c>
    </row>
    <row r="9" spans="1:6" ht="50.1" customHeight="1" thickBot="1">
      <c r="A9" s="1221"/>
      <c r="B9" s="928" t="s">
        <v>1155</v>
      </c>
      <c r="C9" s="926">
        <v>11091939</v>
      </c>
      <c r="D9" s="926">
        <v>4889525</v>
      </c>
      <c r="E9" s="926">
        <v>5964</v>
      </c>
      <c r="F9" s="926">
        <f>SUM(C9:E9)</f>
        <v>15987428</v>
      </c>
    </row>
    <row r="10" spans="1:6" ht="50.1" customHeight="1">
      <c r="A10" s="1220" t="s">
        <v>294</v>
      </c>
      <c r="B10" s="927" t="s">
        <v>1156</v>
      </c>
      <c r="C10" s="930">
        <v>1705893</v>
      </c>
      <c r="D10" s="930">
        <v>478221</v>
      </c>
      <c r="E10" s="930">
        <v>5531</v>
      </c>
      <c r="F10" s="930">
        <f t="shared" ref="F10:F11" si="0">SUM(C10:E10)</f>
        <v>2189645</v>
      </c>
    </row>
    <row r="11" spans="1:6" ht="50.1" customHeight="1" thickBot="1">
      <c r="A11" s="1221"/>
      <c r="B11" s="928" t="s">
        <v>1155</v>
      </c>
      <c r="C11" s="926">
        <v>1767097</v>
      </c>
      <c r="D11" s="926">
        <v>507666</v>
      </c>
      <c r="E11" s="926">
        <v>5522</v>
      </c>
      <c r="F11" s="926">
        <f t="shared" si="0"/>
        <v>2280285</v>
      </c>
    </row>
    <row r="12" spans="1:6" ht="50.1" customHeight="1">
      <c r="A12" s="1220" t="s">
        <v>295</v>
      </c>
      <c r="B12" s="927" t="s">
        <v>1156</v>
      </c>
      <c r="C12" s="931">
        <f>C10/C8*100</f>
        <v>16.013265372502147</v>
      </c>
      <c r="D12" s="931">
        <f t="shared" ref="D12:F12" si="1">D10/D8*100</f>
        <v>10.316779390473815</v>
      </c>
      <c r="E12" s="931">
        <f t="shared" si="1"/>
        <v>92.30640854472631</v>
      </c>
      <c r="F12" s="931">
        <f t="shared" si="1"/>
        <v>14.316680878875495</v>
      </c>
    </row>
    <row r="13" spans="1:6" ht="50.1" customHeight="1" thickBot="1">
      <c r="A13" s="1221"/>
      <c r="B13" s="928" t="s">
        <v>1155</v>
      </c>
      <c r="C13" s="933">
        <f>C11/C9*100</f>
        <v>15.931362406518822</v>
      </c>
      <c r="D13" s="933">
        <f t="shared" ref="D13:F13" si="2">D11/D9*100</f>
        <v>10.382726338448009</v>
      </c>
      <c r="E13" s="933">
        <f t="shared" si="2"/>
        <v>92.588866532528499</v>
      </c>
      <c r="F13" s="933">
        <f t="shared" si="2"/>
        <v>14.262988393129902</v>
      </c>
    </row>
    <row r="14" spans="1:6" ht="9" customHeight="1"/>
    <row r="15" spans="1:6" ht="81.75" customHeight="1">
      <c r="A15" s="1219" t="s">
        <v>410</v>
      </c>
      <c r="B15" s="1219"/>
      <c r="C15" s="1219"/>
      <c r="D15" s="1219"/>
      <c r="E15" s="1219"/>
      <c r="F15" s="1219"/>
    </row>
    <row r="16" spans="1:6" ht="22.5" customHeight="1"/>
  </sheetData>
  <mergeCells count="8">
    <mergeCell ref="A15:F15"/>
    <mergeCell ref="A10:A11"/>
    <mergeCell ref="A12:A13"/>
    <mergeCell ref="A4:F4"/>
    <mergeCell ref="A1:B1"/>
    <mergeCell ref="A8:A9"/>
    <mergeCell ref="A7:B7"/>
    <mergeCell ref="C1:F1"/>
  </mergeCells>
  <pageMargins left="0.7" right="0.7" top="0.75" bottom="0.75" header="0.3" footer="0.3"/>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view="pageBreakPreview" zoomScaleNormal="100" zoomScaleSheetLayoutView="100" workbookViewId="0">
      <selection activeCell="I9" sqref="I9"/>
    </sheetView>
  </sheetViews>
  <sheetFormatPr defaultRowHeight="12.75"/>
  <cols>
    <col min="1" max="1" width="21.5703125" customWidth="1"/>
    <col min="2" max="2" width="17.140625" customWidth="1"/>
    <col min="3" max="3" width="16.85546875" customWidth="1"/>
    <col min="4" max="4" width="19" style="939" customWidth="1"/>
  </cols>
  <sheetData>
    <row r="1" spans="1:4" ht="38.25" customHeight="1">
      <c r="A1" s="1073" t="s">
        <v>353</v>
      </c>
      <c r="B1" s="1073"/>
      <c r="C1" s="1227" t="s">
        <v>63</v>
      </c>
      <c r="D1" s="1227"/>
    </row>
    <row r="2" spans="1:4" ht="53.25" customHeight="1" thickBot="1">
      <c r="A2" s="1226" t="s">
        <v>921</v>
      </c>
      <c r="B2" s="1226"/>
      <c r="C2" s="1226"/>
      <c r="D2" s="1226"/>
    </row>
    <row r="3" spans="1:4" ht="53.25" customHeight="1" thickBot="1">
      <c r="A3" s="560" t="s">
        <v>920</v>
      </c>
      <c r="B3" s="808" t="s">
        <v>633</v>
      </c>
      <c r="C3" s="808" t="s">
        <v>445</v>
      </c>
      <c r="D3" s="809" t="s">
        <v>1197</v>
      </c>
    </row>
    <row r="4" spans="1:4" ht="28.5" customHeight="1">
      <c r="A4" s="804" t="s">
        <v>863</v>
      </c>
      <c r="B4" s="807">
        <v>10881618</v>
      </c>
      <c r="C4" s="807">
        <v>1001671</v>
      </c>
      <c r="D4" s="937">
        <f>C4/B4*100</f>
        <v>9.2051659964538359</v>
      </c>
    </row>
    <row r="5" spans="1:4" ht="28.5" customHeight="1">
      <c r="A5" s="805" t="s">
        <v>864</v>
      </c>
      <c r="B5" s="735">
        <v>11628806</v>
      </c>
      <c r="C5" s="735">
        <v>1032166</v>
      </c>
      <c r="D5" s="938">
        <f>C5/B5*100</f>
        <v>8.8759413477187596</v>
      </c>
    </row>
    <row r="6" spans="1:4" ht="28.5" customHeight="1">
      <c r="A6" s="805" t="s">
        <v>865</v>
      </c>
      <c r="B6" s="735">
        <v>11600554</v>
      </c>
      <c r="C6" s="735">
        <v>1096540</v>
      </c>
      <c r="D6" s="938">
        <f t="shared" ref="D6:D23" si="0">C6/B6*100</f>
        <v>9.4524795970951043</v>
      </c>
    </row>
    <row r="7" spans="1:4" ht="28.5" customHeight="1">
      <c r="A7" s="805" t="s">
        <v>866</v>
      </c>
      <c r="B7" s="735">
        <v>12287238</v>
      </c>
      <c r="C7" s="735">
        <v>1189481</v>
      </c>
      <c r="D7" s="938">
        <f t="shared" si="0"/>
        <v>9.6806214708301397</v>
      </c>
    </row>
    <row r="8" spans="1:4" ht="28.5" customHeight="1">
      <c r="A8" s="805" t="s">
        <v>867</v>
      </c>
      <c r="B8" s="735">
        <v>12180945</v>
      </c>
      <c r="C8" s="735">
        <v>1297464</v>
      </c>
      <c r="D8" s="938">
        <f t="shared" si="0"/>
        <v>10.651587376841452</v>
      </c>
    </row>
    <row r="9" spans="1:4" ht="28.5" customHeight="1">
      <c r="A9" s="805" t="s">
        <v>868</v>
      </c>
      <c r="B9" s="735">
        <v>12744685</v>
      </c>
      <c r="C9" s="735">
        <v>1429056</v>
      </c>
      <c r="D9" s="938">
        <f t="shared" si="0"/>
        <v>11.212956616817129</v>
      </c>
    </row>
    <row r="10" spans="1:4" ht="28.5" customHeight="1">
      <c r="A10" s="805" t="s">
        <v>869</v>
      </c>
      <c r="B10" s="735">
        <v>12663783</v>
      </c>
      <c r="C10" s="735">
        <v>1514053</v>
      </c>
      <c r="D10" s="938">
        <f t="shared" si="0"/>
        <v>11.955771825843826</v>
      </c>
    </row>
    <row r="11" spans="1:4" ht="28.5" customHeight="1">
      <c r="A11" s="805" t="s">
        <v>870</v>
      </c>
      <c r="B11" s="735">
        <v>13038351</v>
      </c>
      <c r="C11" s="735">
        <v>1499870</v>
      </c>
      <c r="D11" s="938">
        <f t="shared" si="0"/>
        <v>11.503525254075459</v>
      </c>
    </row>
    <row r="12" spans="1:4" ht="28.5" customHeight="1">
      <c r="A12" s="805" t="s">
        <v>871</v>
      </c>
      <c r="B12" s="735">
        <v>12699769</v>
      </c>
      <c r="C12" s="735">
        <v>1546565</v>
      </c>
      <c r="D12" s="938">
        <f t="shared" si="0"/>
        <v>12.177898668865552</v>
      </c>
    </row>
    <row r="13" spans="1:4" ht="28.5" customHeight="1">
      <c r="A13" s="805" t="s">
        <v>872</v>
      </c>
      <c r="B13" s="735">
        <v>13581554</v>
      </c>
      <c r="C13" s="735">
        <v>1623638</v>
      </c>
      <c r="D13" s="938">
        <f t="shared" si="0"/>
        <v>11.954729186365567</v>
      </c>
    </row>
    <row r="14" spans="1:4" ht="28.5" customHeight="1">
      <c r="A14" s="805" t="s">
        <v>873</v>
      </c>
      <c r="B14" s="735">
        <v>13844196</v>
      </c>
      <c r="C14" s="735">
        <v>1714397</v>
      </c>
      <c r="D14" s="938">
        <f t="shared" si="0"/>
        <v>12.383507139020569</v>
      </c>
    </row>
    <row r="15" spans="1:4" ht="28.5" customHeight="1">
      <c r="A15" s="805" t="s">
        <v>874</v>
      </c>
      <c r="B15" s="735">
        <v>14121664</v>
      </c>
      <c r="C15" s="735">
        <v>1802155</v>
      </c>
      <c r="D15" s="938">
        <f t="shared" si="0"/>
        <v>12.761633473222419</v>
      </c>
    </row>
    <row r="16" spans="1:4" ht="28.5" customHeight="1">
      <c r="A16" s="805" t="s">
        <v>875</v>
      </c>
      <c r="B16" s="735">
        <v>13411983</v>
      </c>
      <c r="C16" s="735">
        <v>1859038</v>
      </c>
      <c r="D16" s="938">
        <f t="shared" si="0"/>
        <v>13.861022639232393</v>
      </c>
    </row>
    <row r="17" spans="1:4" ht="28.5" customHeight="1">
      <c r="A17" s="805" t="s">
        <v>876</v>
      </c>
      <c r="B17" s="735">
        <v>13764063</v>
      </c>
      <c r="C17" s="735">
        <v>1894170</v>
      </c>
      <c r="D17" s="938">
        <f t="shared" si="0"/>
        <v>13.761706844846614</v>
      </c>
    </row>
    <row r="18" spans="1:4" ht="28.5" customHeight="1">
      <c r="A18" s="805" t="s">
        <v>877</v>
      </c>
      <c r="B18" s="735">
        <v>13856801</v>
      </c>
      <c r="C18" s="735">
        <v>1917893</v>
      </c>
      <c r="D18" s="938">
        <f t="shared" si="0"/>
        <v>13.840806402574445</v>
      </c>
    </row>
    <row r="19" spans="1:4" ht="28.5" customHeight="1">
      <c r="A19" s="805" t="s">
        <v>1148</v>
      </c>
      <c r="B19" s="735">
        <v>14251655</v>
      </c>
      <c r="C19" s="735">
        <v>1946165</v>
      </c>
      <c r="D19" s="938">
        <f t="shared" si="0"/>
        <v>13.655712266399938</v>
      </c>
    </row>
    <row r="20" spans="1:4" ht="28.5" customHeight="1">
      <c r="A20" s="805" t="s">
        <v>879</v>
      </c>
      <c r="B20" s="735">
        <v>14371096</v>
      </c>
      <c r="C20" s="735">
        <v>2069476</v>
      </c>
      <c r="D20" s="938">
        <f t="shared" ref="D20:D21" si="1">C20/B20*100</f>
        <v>14.400265644318292</v>
      </c>
    </row>
    <row r="21" spans="1:4" ht="28.5" customHeight="1">
      <c r="A21" s="805" t="s">
        <v>1147</v>
      </c>
      <c r="B21" s="735">
        <v>15027910</v>
      </c>
      <c r="C21" s="735">
        <v>2123685</v>
      </c>
      <c r="D21" s="938">
        <f t="shared" si="1"/>
        <v>14.131605792156062</v>
      </c>
    </row>
    <row r="22" spans="1:4" ht="28.5" customHeight="1">
      <c r="A22" s="805" t="s">
        <v>1145</v>
      </c>
      <c r="B22" s="934">
        <v>15294362</v>
      </c>
      <c r="C22" s="934">
        <v>2189645</v>
      </c>
      <c r="D22" s="938">
        <f t="shared" si="0"/>
        <v>14.316680878875495</v>
      </c>
    </row>
    <row r="23" spans="1:4" ht="28.5" customHeight="1" thickBot="1">
      <c r="A23" s="806" t="s">
        <v>1146</v>
      </c>
      <c r="B23" s="935">
        <v>15987428</v>
      </c>
      <c r="C23" s="935">
        <v>2280285</v>
      </c>
      <c r="D23" s="936">
        <f t="shared" si="0"/>
        <v>14.262988393129902</v>
      </c>
    </row>
  </sheetData>
  <mergeCells count="3">
    <mergeCell ref="A1:B1"/>
    <mergeCell ref="A2:D2"/>
    <mergeCell ref="C1:D1"/>
  </mergeCells>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view="pageBreakPreview" topLeftCell="A12" zoomScale="120" zoomScaleNormal="100" zoomScaleSheetLayoutView="120" workbookViewId="0">
      <selection activeCell="F28" sqref="F28"/>
    </sheetView>
  </sheetViews>
  <sheetFormatPr defaultColWidth="9.140625" defaultRowHeight="12.75"/>
  <cols>
    <col min="1" max="1" width="26.5703125" style="218" customWidth="1"/>
    <col min="2" max="2" width="19.7109375" style="234" customWidth="1"/>
    <col min="3" max="4" width="11.42578125" style="218" customWidth="1"/>
    <col min="5" max="5" width="12.42578125" style="218" customWidth="1"/>
    <col min="6" max="6" width="12.28515625" style="218" customWidth="1"/>
    <col min="7" max="7" width="16.42578125" style="218" customWidth="1"/>
    <col min="8" max="16384" width="9.140625" style="218"/>
  </cols>
  <sheetData>
    <row r="1" spans="1:6" s="215" customFormat="1" ht="30" customHeight="1">
      <c r="A1" s="1232" t="s">
        <v>353</v>
      </c>
      <c r="B1" s="1232"/>
      <c r="C1" s="1233" t="s">
        <v>63</v>
      </c>
      <c r="D1" s="1233"/>
      <c r="E1" s="1233"/>
      <c r="F1" s="1233"/>
    </row>
    <row r="2" spans="1:6" s="215" customFormat="1" ht="7.5" customHeight="1">
      <c r="A2" s="216"/>
      <c r="B2" s="217"/>
    </row>
    <row r="3" spans="1:6" ht="20.100000000000001" customHeight="1">
      <c r="A3" s="948" t="s">
        <v>922</v>
      </c>
      <c r="B3" s="948"/>
      <c r="C3" s="948"/>
      <c r="D3" s="948"/>
    </row>
    <row r="4" spans="1:6" ht="23.25" customHeight="1" thickBot="1">
      <c r="A4" s="1228" t="s">
        <v>518</v>
      </c>
      <c r="B4" s="1228"/>
      <c r="C4" s="1228"/>
      <c r="D4" s="1228"/>
    </row>
    <row r="5" spans="1:6" s="215" customFormat="1" ht="34.5" customHeight="1" thickBot="1">
      <c r="A5" s="1236" t="s">
        <v>470</v>
      </c>
      <c r="B5" s="1237"/>
      <c r="C5" s="1234">
        <v>2021</v>
      </c>
      <c r="D5" s="1235"/>
      <c r="E5" s="1234">
        <v>2022</v>
      </c>
      <c r="F5" s="1235"/>
    </row>
    <row r="6" spans="1:6" s="215" customFormat="1" ht="34.5" customHeight="1" thickBot="1">
      <c r="A6" s="1238"/>
      <c r="B6" s="1239"/>
      <c r="C6" s="585" t="s">
        <v>476</v>
      </c>
      <c r="D6" s="585" t="s">
        <v>477</v>
      </c>
      <c r="E6" s="585" t="s">
        <v>476</v>
      </c>
      <c r="F6" s="585" t="s">
        <v>477</v>
      </c>
    </row>
    <row r="7" spans="1:6" ht="27" customHeight="1">
      <c r="A7" s="1229" t="s">
        <v>12</v>
      </c>
      <c r="B7" s="219" t="s">
        <v>471</v>
      </c>
      <c r="C7" s="220">
        <v>33</v>
      </c>
      <c r="D7" s="220">
        <v>33</v>
      </c>
      <c r="E7" s="220">
        <v>33</v>
      </c>
      <c r="F7" s="220">
        <v>33</v>
      </c>
    </row>
    <row r="8" spans="1:6" ht="27" customHeight="1" thickBot="1">
      <c r="A8" s="1230"/>
      <c r="B8" s="221" t="s">
        <v>472</v>
      </c>
      <c r="C8" s="222">
        <v>1131749</v>
      </c>
      <c r="D8" s="222">
        <v>1154177</v>
      </c>
      <c r="E8" s="222">
        <v>1213439</v>
      </c>
      <c r="F8" s="222">
        <v>1256438</v>
      </c>
    </row>
    <row r="9" spans="1:6" ht="27" customHeight="1">
      <c r="A9" s="1231" t="s">
        <v>11</v>
      </c>
      <c r="B9" s="219" t="s">
        <v>471</v>
      </c>
      <c r="C9" s="223">
        <v>20</v>
      </c>
      <c r="D9" s="223">
        <v>20</v>
      </c>
      <c r="E9" s="223">
        <v>20</v>
      </c>
      <c r="F9" s="223">
        <v>20</v>
      </c>
    </row>
    <row r="10" spans="1:6" ht="27" customHeight="1" thickBot="1">
      <c r="A10" s="1230"/>
      <c r="B10" s="221" t="s">
        <v>472</v>
      </c>
      <c r="C10" s="222">
        <v>711295</v>
      </c>
      <c r="D10" s="222">
        <v>730516</v>
      </c>
      <c r="E10" s="222">
        <v>727187</v>
      </c>
      <c r="F10" s="222">
        <v>762439</v>
      </c>
    </row>
    <row r="11" spans="1:6" ht="27" customHeight="1">
      <c r="A11" s="1229" t="s">
        <v>10</v>
      </c>
      <c r="B11" s="219" t="s">
        <v>471</v>
      </c>
      <c r="C11" s="220">
        <v>21</v>
      </c>
      <c r="D11" s="220">
        <v>21</v>
      </c>
      <c r="E11" s="220">
        <v>21</v>
      </c>
      <c r="F11" s="220">
        <v>21</v>
      </c>
    </row>
    <row r="12" spans="1:6" ht="27" customHeight="1" thickBot="1">
      <c r="A12" s="1230"/>
      <c r="B12" s="221" t="s">
        <v>472</v>
      </c>
      <c r="C12" s="222">
        <v>193866</v>
      </c>
      <c r="D12" s="222">
        <v>206640</v>
      </c>
      <c r="E12" s="222">
        <v>212593</v>
      </c>
      <c r="F12" s="222">
        <v>220357</v>
      </c>
    </row>
    <row r="13" spans="1:6" ht="27" customHeight="1">
      <c r="A13" s="1229" t="s">
        <v>478</v>
      </c>
      <c r="B13" s="224" t="s">
        <v>471</v>
      </c>
      <c r="C13" s="254">
        <v>10</v>
      </c>
      <c r="D13" s="220">
        <v>10</v>
      </c>
      <c r="E13" s="220">
        <v>10</v>
      </c>
      <c r="F13" s="220">
        <v>11</v>
      </c>
    </row>
    <row r="14" spans="1:6" ht="27" customHeight="1" thickBot="1">
      <c r="A14" s="1230"/>
      <c r="B14" s="221" t="s">
        <v>472</v>
      </c>
      <c r="C14" s="257">
        <v>1647</v>
      </c>
      <c r="D14" s="222">
        <v>998</v>
      </c>
      <c r="E14" s="222">
        <v>997</v>
      </c>
      <c r="F14" s="222">
        <v>1624</v>
      </c>
    </row>
    <row r="15" spans="1:6" ht="27" customHeight="1">
      <c r="A15" s="1243" t="s">
        <v>668</v>
      </c>
      <c r="B15" s="224" t="s">
        <v>471</v>
      </c>
      <c r="C15" s="308">
        <v>10</v>
      </c>
      <c r="D15" s="255">
        <v>10</v>
      </c>
      <c r="E15" s="255">
        <v>10</v>
      </c>
      <c r="F15" s="255">
        <v>10</v>
      </c>
    </row>
    <row r="16" spans="1:6" ht="27" customHeight="1" thickBot="1">
      <c r="A16" s="1244"/>
      <c r="B16" s="229" t="s">
        <v>472</v>
      </c>
      <c r="C16" s="307">
        <v>4127</v>
      </c>
      <c r="D16" s="306">
        <v>4938</v>
      </c>
      <c r="E16" s="306">
        <v>4337</v>
      </c>
      <c r="F16" s="306">
        <v>3491</v>
      </c>
    </row>
    <row r="17" spans="1:7" ht="27" customHeight="1">
      <c r="A17" s="1243" t="s">
        <v>850</v>
      </c>
      <c r="B17" s="224" t="s">
        <v>471</v>
      </c>
      <c r="C17" s="308">
        <v>5</v>
      </c>
      <c r="D17" s="255">
        <v>5</v>
      </c>
      <c r="E17" s="255">
        <v>5</v>
      </c>
      <c r="F17" s="255">
        <v>4</v>
      </c>
    </row>
    <row r="18" spans="1:7" ht="27" customHeight="1" thickBot="1">
      <c r="A18" s="1244"/>
      <c r="B18" s="221" t="s">
        <v>472</v>
      </c>
      <c r="C18" s="730">
        <v>1028</v>
      </c>
      <c r="D18" s="731">
        <v>910</v>
      </c>
      <c r="E18" s="731">
        <v>1017</v>
      </c>
      <c r="F18" s="731">
        <v>610</v>
      </c>
    </row>
    <row r="19" spans="1:7" ht="27" customHeight="1">
      <c r="A19" s="1243" t="s">
        <v>851</v>
      </c>
      <c r="B19" s="224" t="s">
        <v>471</v>
      </c>
      <c r="C19" s="729">
        <v>0</v>
      </c>
      <c r="D19" s="817">
        <v>5</v>
      </c>
      <c r="E19" s="817">
        <v>6</v>
      </c>
      <c r="F19" s="220">
        <v>6</v>
      </c>
    </row>
    <row r="20" spans="1:7" ht="27" customHeight="1" thickBot="1">
      <c r="A20" s="1244"/>
      <c r="B20" s="221" t="s">
        <v>472</v>
      </c>
      <c r="C20" s="730">
        <v>0</v>
      </c>
      <c r="D20" s="731">
        <v>82</v>
      </c>
      <c r="E20" s="731">
        <v>220</v>
      </c>
      <c r="F20" s="222">
        <v>225</v>
      </c>
    </row>
    <row r="21" spans="1:7" ht="27" customHeight="1">
      <c r="A21" s="1240" t="s">
        <v>473</v>
      </c>
      <c r="B21" s="586" t="s">
        <v>471</v>
      </c>
      <c r="C21" s="732">
        <f>SUM(C7,C9,C11,C13,C15,C17,C19)</f>
        <v>99</v>
      </c>
      <c r="D21" s="732">
        <f>SUM(D7,D9,D11,D13,D15,D17,D19)</f>
        <v>104</v>
      </c>
      <c r="E21" s="732">
        <f>SUM(E7,E9,E11,E13,E15,E17,E19)</f>
        <v>105</v>
      </c>
      <c r="F21" s="732">
        <f>SUM(F7,F9,F11,F13,F15,F17,F19)</f>
        <v>105</v>
      </c>
    </row>
    <row r="22" spans="1:7" ht="27" customHeight="1" thickBot="1">
      <c r="A22" s="1241"/>
      <c r="B22" s="588" t="s">
        <v>472</v>
      </c>
      <c r="C22" s="589">
        <f>SUM(C8,C10,C12,C14,C18,C16)</f>
        <v>2043712</v>
      </c>
      <c r="D22" s="589">
        <f>SUM(D8,D10,D12,D14,D18,D16,D20)</f>
        <v>2098261</v>
      </c>
      <c r="E22" s="589">
        <f>SUM(E8,E10,E12,E14,E18,E16,E20)</f>
        <v>2159790</v>
      </c>
      <c r="F22" s="589">
        <f>SUM(F8,F10,F12,F14,F18,F16,F20)</f>
        <v>2245184</v>
      </c>
    </row>
    <row r="23" spans="1:7" ht="15" customHeight="1">
      <c r="A23" s="225"/>
      <c r="B23" s="226"/>
      <c r="C23" s="227"/>
      <c r="D23" s="118"/>
      <c r="E23" s="118"/>
      <c r="F23" s="118"/>
    </row>
    <row r="24" spans="1:7" ht="0.75" customHeight="1" thickBot="1">
      <c r="A24" s="228"/>
      <c r="B24" s="229"/>
      <c r="C24" s="230"/>
      <c r="D24" s="231"/>
      <c r="E24" s="231"/>
      <c r="F24" s="309"/>
    </row>
    <row r="25" spans="1:7" ht="27" customHeight="1">
      <c r="A25" s="1229" t="s">
        <v>474</v>
      </c>
      <c r="B25" s="224" t="s">
        <v>471</v>
      </c>
      <c r="C25" s="256">
        <v>101</v>
      </c>
      <c r="D25" s="256">
        <v>102</v>
      </c>
      <c r="E25" s="256">
        <v>106</v>
      </c>
      <c r="F25" s="256">
        <v>112</v>
      </c>
    </row>
    <row r="26" spans="1:7" ht="36.75" customHeight="1" thickBot="1">
      <c r="A26" s="1230"/>
      <c r="B26" s="221" t="s">
        <v>472</v>
      </c>
      <c r="C26" s="258">
        <v>25764</v>
      </c>
      <c r="D26" s="258">
        <v>25424</v>
      </c>
      <c r="E26" s="258">
        <v>29855</v>
      </c>
      <c r="F26" s="258">
        <v>35101</v>
      </c>
    </row>
    <row r="27" spans="1:7" ht="27" customHeight="1">
      <c r="A27" s="1240" t="s">
        <v>475</v>
      </c>
      <c r="B27" s="586" t="s">
        <v>471</v>
      </c>
      <c r="C27" s="587">
        <v>101</v>
      </c>
      <c r="D27" s="587">
        <v>102</v>
      </c>
      <c r="E27" s="587">
        <f t="shared" ref="E27:F27" si="0">E21+E25</f>
        <v>211</v>
      </c>
      <c r="F27" s="587">
        <f t="shared" si="0"/>
        <v>217</v>
      </c>
    </row>
    <row r="28" spans="1:7" ht="27" customHeight="1" thickBot="1">
      <c r="A28" s="1241"/>
      <c r="B28" s="588" t="s">
        <v>472</v>
      </c>
      <c r="C28" s="589">
        <f>C22+C26</f>
        <v>2069476</v>
      </c>
      <c r="D28" s="589">
        <f>D22+D26</f>
        <v>2123685</v>
      </c>
      <c r="E28" s="589">
        <f>E22+E26</f>
        <v>2189645</v>
      </c>
      <c r="F28" s="589">
        <f>F22+F26</f>
        <v>2280285</v>
      </c>
      <c r="G28" s="947"/>
    </row>
    <row r="29" spans="1:7" ht="7.5" customHeight="1">
      <c r="A29" s="232"/>
      <c r="B29" s="232"/>
      <c r="C29" s="233"/>
      <c r="D29" s="233"/>
    </row>
    <row r="30" spans="1:7" ht="103.5" customHeight="1">
      <c r="A30" s="1242" t="s">
        <v>479</v>
      </c>
      <c r="B30" s="1242"/>
      <c r="C30" s="1242"/>
      <c r="D30" s="1242"/>
      <c r="E30" s="1242"/>
      <c r="F30" s="1242"/>
    </row>
    <row r="31" spans="1:7">
      <c r="A31" s="1245"/>
      <c r="B31" s="1245"/>
      <c r="C31" s="1245"/>
      <c r="D31" s="1245"/>
      <c r="E31" s="1245"/>
      <c r="F31" s="1245"/>
    </row>
    <row r="32" spans="1:7" ht="11.25" customHeight="1">
      <c r="A32" s="1246"/>
      <c r="B32" s="1246"/>
      <c r="C32" s="1246"/>
      <c r="D32" s="1246"/>
      <c r="E32" s="1246"/>
      <c r="F32" s="1246"/>
    </row>
    <row r="33" spans="1:6" ht="14.25" customHeight="1">
      <c r="A33" s="1247"/>
      <c r="B33" s="1246"/>
      <c r="C33" s="1246"/>
      <c r="D33" s="1246"/>
      <c r="E33" s="1246"/>
      <c r="F33" s="1246"/>
    </row>
    <row r="34" spans="1:6" ht="14.25" customHeight="1">
      <c r="A34" s="1242"/>
      <c r="B34" s="1242"/>
      <c r="C34" s="1242"/>
      <c r="D34" s="1242"/>
      <c r="E34" s="1242"/>
      <c r="F34" s="1242"/>
    </row>
    <row r="35" spans="1:6" ht="25.5" customHeight="1">
      <c r="A35" s="1248"/>
      <c r="B35" s="1249"/>
      <c r="C35" s="1249"/>
      <c r="D35" s="1249"/>
      <c r="E35" s="1249"/>
      <c r="F35" s="1249"/>
    </row>
  </sheetData>
  <mergeCells count="23">
    <mergeCell ref="A31:F31"/>
    <mergeCell ref="A32:F32"/>
    <mergeCell ref="A33:F33"/>
    <mergeCell ref="A34:F34"/>
    <mergeCell ref="A35:F35"/>
    <mergeCell ref="A27:A28"/>
    <mergeCell ref="A30:F30"/>
    <mergeCell ref="A11:A12"/>
    <mergeCell ref="A13:A14"/>
    <mergeCell ref="A21:A22"/>
    <mergeCell ref="A25:A26"/>
    <mergeCell ref="A17:A18"/>
    <mergeCell ref="A15:A16"/>
    <mergeCell ref="A19:A20"/>
    <mergeCell ref="A3:D3"/>
    <mergeCell ref="A4:D4"/>
    <mergeCell ref="A7:A8"/>
    <mergeCell ref="A9:A10"/>
    <mergeCell ref="A1:B1"/>
    <mergeCell ref="C1:F1"/>
    <mergeCell ref="C5:D5"/>
    <mergeCell ref="E5:F5"/>
    <mergeCell ref="A5:B6"/>
  </mergeCells>
  <printOptions horizontalCentered="1"/>
  <pageMargins left="0.7" right="0.7" top="0.75" bottom="0.75" header="0.3" footer="0.3"/>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view="pageBreakPreview" topLeftCell="A7" zoomScale="80" zoomScaleNormal="80" zoomScaleSheetLayoutView="80" workbookViewId="0">
      <selection activeCell="U27" sqref="U27"/>
    </sheetView>
  </sheetViews>
  <sheetFormatPr defaultColWidth="9.140625" defaultRowHeight="15"/>
  <cols>
    <col min="1" max="1" width="19.85546875" style="738" customWidth="1"/>
    <col min="2" max="2" width="10.42578125" style="738" customWidth="1"/>
    <col min="3" max="3" width="10.42578125" style="739" customWidth="1"/>
    <col min="4" max="4" width="9.140625" style="739"/>
    <col min="5" max="5" width="9.7109375" style="739" customWidth="1"/>
    <col min="6" max="8" width="9.140625" style="739"/>
    <col min="9" max="10" width="10.140625" style="739" customWidth="1"/>
    <col min="11" max="14" width="9.140625" style="739"/>
    <col min="15" max="16" width="10.7109375" style="739" customWidth="1"/>
    <col min="17" max="17" width="12.42578125" style="739" customWidth="1"/>
    <col min="18" max="18" width="11" style="739" customWidth="1"/>
    <col min="19" max="20" width="10.28515625" style="739" customWidth="1"/>
    <col min="21" max="22" width="9.140625" style="739"/>
    <col min="23" max="23" width="11" style="739" customWidth="1"/>
    <col min="24" max="16384" width="9.140625" style="733"/>
  </cols>
  <sheetData>
    <row r="1" spans="1:23" s="801" customFormat="1" ht="33.75" customHeight="1">
      <c r="A1" s="1253" t="s">
        <v>353</v>
      </c>
      <c r="B1" s="1253"/>
      <c r="C1" s="812"/>
      <c r="D1" s="812"/>
      <c r="E1" s="812"/>
      <c r="F1" s="812"/>
      <c r="G1" s="812"/>
      <c r="H1" s="812"/>
      <c r="I1" s="812"/>
      <c r="J1" s="812"/>
      <c r="K1" s="812"/>
      <c r="L1" s="812"/>
      <c r="M1" s="812"/>
      <c r="N1" s="812"/>
      <c r="O1" s="812"/>
      <c r="P1" s="812"/>
      <c r="Q1" s="812"/>
      <c r="R1" s="812"/>
      <c r="S1" s="812"/>
      <c r="T1" s="1251" t="s">
        <v>63</v>
      </c>
      <c r="U1" s="1251"/>
      <c r="V1" s="1251"/>
      <c r="W1" s="1251"/>
    </row>
    <row r="2" spans="1:23" ht="47.25" customHeight="1">
      <c r="A2" s="1252" t="s">
        <v>923</v>
      </c>
      <c r="B2" s="1252"/>
      <c r="C2" s="1252"/>
      <c r="D2" s="1252"/>
      <c r="E2" s="1252"/>
      <c r="F2" s="1252"/>
      <c r="G2" s="1252"/>
      <c r="H2" s="1252"/>
      <c r="I2" s="1252"/>
      <c r="J2" s="1252"/>
      <c r="K2" s="1252"/>
      <c r="L2" s="1252"/>
      <c r="M2" s="1252"/>
      <c r="N2" s="1252"/>
      <c r="O2" s="1252"/>
      <c r="P2" s="1252"/>
      <c r="Q2" s="1252"/>
      <c r="R2" s="1252"/>
      <c r="S2" s="1252"/>
      <c r="T2" s="1252"/>
      <c r="U2" s="1252"/>
      <c r="V2" s="1252"/>
      <c r="W2" s="1252"/>
    </row>
    <row r="3" spans="1:23" ht="45" customHeight="1">
      <c r="A3" s="1250" t="s">
        <v>912</v>
      </c>
      <c r="B3" s="1250" t="s">
        <v>852</v>
      </c>
      <c r="C3" s="1250"/>
      <c r="D3" s="1250" t="s">
        <v>853</v>
      </c>
      <c r="E3" s="1250"/>
      <c r="F3" s="1250" t="s">
        <v>10</v>
      </c>
      <c r="G3" s="1250"/>
      <c r="H3" s="1250" t="s">
        <v>854</v>
      </c>
      <c r="I3" s="1250"/>
      <c r="J3" s="1250" t="s">
        <v>478</v>
      </c>
      <c r="K3" s="1250"/>
      <c r="L3" s="1250" t="s">
        <v>855</v>
      </c>
      <c r="M3" s="1250"/>
      <c r="N3" s="1250" t="s">
        <v>856</v>
      </c>
      <c r="O3" s="1250"/>
      <c r="P3" s="1250" t="s">
        <v>857</v>
      </c>
      <c r="Q3" s="1250"/>
      <c r="R3" s="1250" t="s">
        <v>851</v>
      </c>
      <c r="S3" s="1250"/>
      <c r="T3" s="1250" t="s">
        <v>858</v>
      </c>
      <c r="U3" s="1250"/>
      <c r="V3" s="1250" t="s">
        <v>913</v>
      </c>
      <c r="W3" s="1250"/>
    </row>
    <row r="4" spans="1:23" ht="51.75" customHeight="1">
      <c r="A4" s="1250"/>
      <c r="B4" s="810" t="s">
        <v>859</v>
      </c>
      <c r="C4" s="810" t="s">
        <v>860</v>
      </c>
      <c r="D4" s="810" t="s">
        <v>859</v>
      </c>
      <c r="E4" s="810" t="s">
        <v>860</v>
      </c>
      <c r="F4" s="810" t="s">
        <v>859</v>
      </c>
      <c r="G4" s="810" t="s">
        <v>860</v>
      </c>
      <c r="H4" s="810" t="s">
        <v>859</v>
      </c>
      <c r="I4" s="810" t="s">
        <v>860</v>
      </c>
      <c r="J4" s="810" t="s">
        <v>859</v>
      </c>
      <c r="K4" s="810" t="s">
        <v>860</v>
      </c>
      <c r="L4" s="810" t="s">
        <v>859</v>
      </c>
      <c r="M4" s="810" t="s">
        <v>860</v>
      </c>
      <c r="N4" s="810" t="s">
        <v>859</v>
      </c>
      <c r="O4" s="810" t="s">
        <v>860</v>
      </c>
      <c r="P4" s="810" t="s">
        <v>859</v>
      </c>
      <c r="Q4" s="810" t="s">
        <v>860</v>
      </c>
      <c r="R4" s="810" t="s">
        <v>859</v>
      </c>
      <c r="S4" s="810" t="s">
        <v>860</v>
      </c>
      <c r="T4" s="810" t="s">
        <v>859</v>
      </c>
      <c r="U4" s="810" t="s">
        <v>860</v>
      </c>
      <c r="V4" s="810" t="s">
        <v>859</v>
      </c>
      <c r="W4" s="810" t="s">
        <v>860</v>
      </c>
    </row>
    <row r="5" spans="1:23" ht="55.5" customHeight="1">
      <c r="A5" s="1250"/>
      <c r="B5" s="811" t="s">
        <v>861</v>
      </c>
      <c r="C5" s="811" t="s">
        <v>862</v>
      </c>
      <c r="D5" s="811" t="s">
        <v>861</v>
      </c>
      <c r="E5" s="811" t="s">
        <v>862</v>
      </c>
      <c r="F5" s="811" t="s">
        <v>861</v>
      </c>
      <c r="G5" s="811" t="s">
        <v>862</v>
      </c>
      <c r="H5" s="811" t="s">
        <v>861</v>
      </c>
      <c r="I5" s="811" t="s">
        <v>862</v>
      </c>
      <c r="J5" s="811" t="s">
        <v>861</v>
      </c>
      <c r="K5" s="811" t="s">
        <v>862</v>
      </c>
      <c r="L5" s="811" t="s">
        <v>861</v>
      </c>
      <c r="M5" s="811" t="s">
        <v>862</v>
      </c>
      <c r="N5" s="811" t="s">
        <v>861</v>
      </c>
      <c r="O5" s="811" t="s">
        <v>862</v>
      </c>
      <c r="P5" s="811" t="s">
        <v>861</v>
      </c>
      <c r="Q5" s="811" t="s">
        <v>862</v>
      </c>
      <c r="R5" s="811" t="s">
        <v>861</v>
      </c>
      <c r="S5" s="811" t="s">
        <v>862</v>
      </c>
      <c r="T5" s="811" t="s">
        <v>861</v>
      </c>
      <c r="U5" s="811" t="s">
        <v>862</v>
      </c>
      <c r="V5" s="811" t="s">
        <v>861</v>
      </c>
      <c r="W5" s="811" t="s">
        <v>862</v>
      </c>
    </row>
    <row r="6" spans="1:23" ht="27" customHeight="1">
      <c r="A6" s="740" t="s">
        <v>863</v>
      </c>
      <c r="B6" s="734">
        <v>33</v>
      </c>
      <c r="C6" s="735">
        <v>712063</v>
      </c>
      <c r="D6" s="736">
        <v>14</v>
      </c>
      <c r="E6" s="735">
        <v>163387</v>
      </c>
      <c r="F6" s="735">
        <v>17</v>
      </c>
      <c r="G6" s="735">
        <v>100202</v>
      </c>
      <c r="H6" s="736">
        <v>0</v>
      </c>
      <c r="I6" s="736">
        <v>0</v>
      </c>
      <c r="J6" s="736">
        <v>0</v>
      </c>
      <c r="K6" s="736">
        <v>0</v>
      </c>
      <c r="L6" s="736">
        <v>0</v>
      </c>
      <c r="M6" s="736">
        <v>0</v>
      </c>
      <c r="N6" s="736">
        <v>0</v>
      </c>
      <c r="O6" s="736">
        <v>0</v>
      </c>
      <c r="P6" s="736">
        <v>0</v>
      </c>
      <c r="Q6" s="736">
        <v>0</v>
      </c>
      <c r="R6" s="736">
        <v>0</v>
      </c>
      <c r="S6" s="736">
        <v>0</v>
      </c>
      <c r="T6" s="736">
        <v>28</v>
      </c>
      <c r="U6" s="736">
        <v>25019</v>
      </c>
      <c r="V6" s="736">
        <f>+B6+D6+F6+H6+J6+L6+N6+P6+R6+T6</f>
        <v>92</v>
      </c>
      <c r="W6" s="737">
        <f>SUM(C6+E6+G6+I6+K6+M6+O6+Q6+S6+U6)</f>
        <v>1000671</v>
      </c>
    </row>
    <row r="7" spans="1:23" ht="27" customHeight="1">
      <c r="A7" s="740" t="s">
        <v>864</v>
      </c>
      <c r="B7" s="734">
        <v>32</v>
      </c>
      <c r="C7" s="736">
        <v>725912</v>
      </c>
      <c r="D7" s="736">
        <v>16</v>
      </c>
      <c r="E7" s="736">
        <v>176640</v>
      </c>
      <c r="F7" s="736">
        <v>18</v>
      </c>
      <c r="G7" s="736">
        <v>103128</v>
      </c>
      <c r="H7" s="736">
        <v>0</v>
      </c>
      <c r="I7" s="736">
        <v>0</v>
      </c>
      <c r="J7" s="736">
        <v>0</v>
      </c>
      <c r="K7" s="736">
        <v>0</v>
      </c>
      <c r="L7" s="736">
        <v>0</v>
      </c>
      <c r="M7" s="736">
        <v>0</v>
      </c>
      <c r="N7" s="736">
        <v>0</v>
      </c>
      <c r="O7" s="736">
        <v>0</v>
      </c>
      <c r="P7" s="736">
        <v>0</v>
      </c>
      <c r="Q7" s="736">
        <v>0</v>
      </c>
      <c r="R7" s="736">
        <v>0</v>
      </c>
      <c r="S7" s="736">
        <v>0</v>
      </c>
      <c r="T7" s="736">
        <v>42</v>
      </c>
      <c r="U7" s="736">
        <v>26486</v>
      </c>
      <c r="V7" s="736">
        <f t="shared" ref="V7:V21" si="0">+B7+D7+F7+H7+J7+L7+N7+P7+R7+T7</f>
        <v>108</v>
      </c>
      <c r="W7" s="737">
        <f t="shared" ref="W7:W25" si="1">SUM(C7+E7+G7+I7+K7+M7+O7+Q7+S7+U7)</f>
        <v>1032166</v>
      </c>
    </row>
    <row r="8" spans="1:23" ht="27" customHeight="1">
      <c r="A8" s="740" t="s">
        <v>865</v>
      </c>
      <c r="B8" s="734">
        <v>32</v>
      </c>
      <c r="C8" s="736">
        <v>767386</v>
      </c>
      <c r="D8" s="736">
        <v>16</v>
      </c>
      <c r="E8" s="736">
        <v>188598</v>
      </c>
      <c r="F8" s="736">
        <v>18</v>
      </c>
      <c r="G8" s="736">
        <v>107680</v>
      </c>
      <c r="H8" s="736">
        <v>0</v>
      </c>
      <c r="I8" s="736">
        <v>0</v>
      </c>
      <c r="J8" s="736">
        <v>0</v>
      </c>
      <c r="K8" s="736">
        <v>0</v>
      </c>
      <c r="L8" s="736">
        <v>0</v>
      </c>
      <c r="M8" s="736">
        <v>0</v>
      </c>
      <c r="N8" s="736">
        <v>0</v>
      </c>
      <c r="O8" s="736">
        <v>0</v>
      </c>
      <c r="P8" s="736">
        <v>0</v>
      </c>
      <c r="Q8" s="736">
        <v>0</v>
      </c>
      <c r="R8" s="736">
        <v>0</v>
      </c>
      <c r="S8" s="736">
        <v>0</v>
      </c>
      <c r="T8" s="736">
        <v>48</v>
      </c>
      <c r="U8" s="736">
        <v>32876</v>
      </c>
      <c r="V8" s="736">
        <f t="shared" si="0"/>
        <v>114</v>
      </c>
      <c r="W8" s="737">
        <f t="shared" si="1"/>
        <v>1096540</v>
      </c>
    </row>
    <row r="9" spans="1:23" ht="27" customHeight="1">
      <c r="A9" s="740" t="s">
        <v>866</v>
      </c>
      <c r="B9" s="734">
        <v>32</v>
      </c>
      <c r="C9" s="736">
        <v>782522</v>
      </c>
      <c r="D9" s="736">
        <v>15</v>
      </c>
      <c r="E9" s="736">
        <v>232668</v>
      </c>
      <c r="F9" s="736">
        <v>18</v>
      </c>
      <c r="G9" s="736">
        <v>111927</v>
      </c>
      <c r="H9" s="736">
        <v>0</v>
      </c>
      <c r="I9" s="736">
        <v>0</v>
      </c>
      <c r="J9" s="736">
        <v>0</v>
      </c>
      <c r="K9" s="736">
        <v>0</v>
      </c>
      <c r="L9" s="736">
        <v>0</v>
      </c>
      <c r="M9" s="736">
        <v>0</v>
      </c>
      <c r="N9" s="736">
        <v>0</v>
      </c>
      <c r="O9" s="736">
        <v>0</v>
      </c>
      <c r="P9" s="736">
        <v>0</v>
      </c>
      <c r="Q9" s="736">
        <v>0</v>
      </c>
      <c r="R9" s="736">
        <v>0</v>
      </c>
      <c r="S9" s="736">
        <v>0</v>
      </c>
      <c r="T9" s="736">
        <v>74</v>
      </c>
      <c r="U9" s="736">
        <v>62364</v>
      </c>
      <c r="V9" s="736">
        <f t="shared" si="0"/>
        <v>139</v>
      </c>
      <c r="W9" s="737">
        <f t="shared" si="1"/>
        <v>1189481</v>
      </c>
    </row>
    <row r="10" spans="1:23" ht="27" customHeight="1">
      <c r="A10" s="740" t="s">
        <v>867</v>
      </c>
      <c r="B10" s="734">
        <v>32</v>
      </c>
      <c r="C10" s="736">
        <v>809185</v>
      </c>
      <c r="D10" s="736">
        <v>15</v>
      </c>
      <c r="E10" s="736">
        <v>269910</v>
      </c>
      <c r="F10" s="736">
        <v>18</v>
      </c>
      <c r="G10" s="736">
        <v>121244</v>
      </c>
      <c r="H10" s="736">
        <v>0</v>
      </c>
      <c r="I10" s="736">
        <v>0</v>
      </c>
      <c r="J10" s="736">
        <v>0</v>
      </c>
      <c r="K10" s="736">
        <v>0</v>
      </c>
      <c r="L10" s="736">
        <v>0</v>
      </c>
      <c r="M10" s="736">
        <v>0</v>
      </c>
      <c r="N10" s="736">
        <v>0</v>
      </c>
      <c r="O10" s="736">
        <v>0</v>
      </c>
      <c r="P10" s="736">
        <v>0</v>
      </c>
      <c r="Q10" s="736">
        <v>0</v>
      </c>
      <c r="R10" s="736">
        <v>0</v>
      </c>
      <c r="S10" s="736">
        <v>0</v>
      </c>
      <c r="T10" s="736">
        <v>82</v>
      </c>
      <c r="U10" s="736">
        <v>97125</v>
      </c>
      <c r="V10" s="736">
        <f t="shared" si="0"/>
        <v>147</v>
      </c>
      <c r="W10" s="737">
        <f t="shared" si="1"/>
        <v>1297464</v>
      </c>
    </row>
    <row r="11" spans="1:23" ht="27" customHeight="1">
      <c r="A11" s="740" t="s">
        <v>868</v>
      </c>
      <c r="B11" s="734">
        <v>32</v>
      </c>
      <c r="C11" s="736">
        <v>820480</v>
      </c>
      <c r="D11" s="736">
        <v>15</v>
      </c>
      <c r="E11" s="736">
        <v>341328</v>
      </c>
      <c r="F11" s="736">
        <v>18</v>
      </c>
      <c r="G11" s="736">
        <v>140304</v>
      </c>
      <c r="H11" s="736">
        <v>0</v>
      </c>
      <c r="I11" s="736">
        <v>0</v>
      </c>
      <c r="J11" s="736">
        <v>0</v>
      </c>
      <c r="K11" s="736">
        <v>0</v>
      </c>
      <c r="L11" s="736">
        <v>0</v>
      </c>
      <c r="M11" s="736">
        <v>0</v>
      </c>
      <c r="N11" s="736">
        <v>0</v>
      </c>
      <c r="O11" s="736">
        <v>0</v>
      </c>
      <c r="P11" s="736">
        <v>0</v>
      </c>
      <c r="Q11" s="736">
        <v>0</v>
      </c>
      <c r="R11" s="736">
        <v>0</v>
      </c>
      <c r="S11" s="736">
        <v>0</v>
      </c>
      <c r="T11" s="736">
        <v>97</v>
      </c>
      <c r="U11" s="736">
        <v>126944</v>
      </c>
      <c r="V11" s="736">
        <f t="shared" si="0"/>
        <v>162</v>
      </c>
      <c r="W11" s="737">
        <f t="shared" si="1"/>
        <v>1429056</v>
      </c>
    </row>
    <row r="12" spans="1:23" ht="27" customHeight="1">
      <c r="A12" s="740" t="s">
        <v>869</v>
      </c>
      <c r="B12" s="734">
        <v>33</v>
      </c>
      <c r="C12" s="736">
        <v>877587</v>
      </c>
      <c r="D12" s="736">
        <v>22</v>
      </c>
      <c r="E12" s="736">
        <v>436542</v>
      </c>
      <c r="F12" s="736">
        <v>20</v>
      </c>
      <c r="G12" s="736">
        <v>144264</v>
      </c>
      <c r="H12" s="736">
        <v>9</v>
      </c>
      <c r="I12" s="736">
        <v>26089</v>
      </c>
      <c r="J12" s="736">
        <v>5</v>
      </c>
      <c r="K12" s="736">
        <v>112</v>
      </c>
      <c r="L12" s="736">
        <v>0</v>
      </c>
      <c r="M12" s="736">
        <v>0</v>
      </c>
      <c r="N12" s="736">
        <v>0</v>
      </c>
      <c r="O12" s="736">
        <v>0</v>
      </c>
      <c r="P12" s="736">
        <v>0</v>
      </c>
      <c r="Q12" s="736">
        <v>0</v>
      </c>
      <c r="R12" s="736">
        <v>0</v>
      </c>
      <c r="S12" s="736">
        <v>0</v>
      </c>
      <c r="T12" s="736">
        <v>77</v>
      </c>
      <c r="U12" s="736">
        <v>29459</v>
      </c>
      <c r="V12" s="736">
        <f t="shared" si="0"/>
        <v>166</v>
      </c>
      <c r="W12" s="737">
        <f t="shared" si="1"/>
        <v>1514053</v>
      </c>
    </row>
    <row r="13" spans="1:23" ht="27" customHeight="1">
      <c r="A13" s="740" t="s">
        <v>870</v>
      </c>
      <c r="B13" s="734">
        <v>33</v>
      </c>
      <c r="C13" s="736">
        <v>882496</v>
      </c>
      <c r="D13" s="736">
        <v>22</v>
      </c>
      <c r="E13" s="736">
        <v>447930</v>
      </c>
      <c r="F13" s="736">
        <v>20</v>
      </c>
      <c r="G13" s="736">
        <v>141917</v>
      </c>
      <c r="H13" s="736">
        <v>0</v>
      </c>
      <c r="I13" s="736">
        <v>0</v>
      </c>
      <c r="J13" s="736">
        <v>5</v>
      </c>
      <c r="K13" s="736">
        <v>112</v>
      </c>
      <c r="L13" s="736">
        <v>0</v>
      </c>
      <c r="M13" s="736">
        <v>0</v>
      </c>
      <c r="N13" s="736">
        <v>0</v>
      </c>
      <c r="O13" s="736">
        <v>0</v>
      </c>
      <c r="P13" s="736">
        <v>0</v>
      </c>
      <c r="Q13" s="736">
        <v>0</v>
      </c>
      <c r="R13" s="736">
        <v>0</v>
      </c>
      <c r="S13" s="736">
        <v>0</v>
      </c>
      <c r="T13" s="736">
        <v>71</v>
      </c>
      <c r="U13" s="736">
        <v>27415</v>
      </c>
      <c r="V13" s="736">
        <f t="shared" si="0"/>
        <v>151</v>
      </c>
      <c r="W13" s="737">
        <f t="shared" si="1"/>
        <v>1499870</v>
      </c>
    </row>
    <row r="14" spans="1:23" ht="27" customHeight="1">
      <c r="A14" s="740" t="s">
        <v>871</v>
      </c>
      <c r="B14" s="734">
        <v>33</v>
      </c>
      <c r="C14" s="736">
        <v>889509</v>
      </c>
      <c r="D14" s="736">
        <v>22</v>
      </c>
      <c r="E14" s="736">
        <v>488723</v>
      </c>
      <c r="F14" s="736">
        <v>21</v>
      </c>
      <c r="G14" s="736">
        <v>141729</v>
      </c>
      <c r="H14" s="736">
        <v>0</v>
      </c>
      <c r="I14" s="736">
        <v>0</v>
      </c>
      <c r="J14" s="736">
        <v>6</v>
      </c>
      <c r="K14" s="736">
        <v>409</v>
      </c>
      <c r="L14" s="736">
        <v>0</v>
      </c>
      <c r="M14" s="736">
        <v>0</v>
      </c>
      <c r="N14" s="736">
        <v>0</v>
      </c>
      <c r="O14" s="736">
        <v>0</v>
      </c>
      <c r="P14" s="736">
        <v>0</v>
      </c>
      <c r="Q14" s="736">
        <v>0</v>
      </c>
      <c r="R14" s="736">
        <v>0</v>
      </c>
      <c r="S14" s="736">
        <v>0</v>
      </c>
      <c r="T14" s="736">
        <v>79</v>
      </c>
      <c r="U14" s="736">
        <v>26195</v>
      </c>
      <c r="V14" s="736">
        <f t="shared" si="0"/>
        <v>161</v>
      </c>
      <c r="W14" s="737">
        <f t="shared" si="1"/>
        <v>1546565</v>
      </c>
    </row>
    <row r="15" spans="1:23" ht="27" customHeight="1">
      <c r="A15" s="740" t="s">
        <v>872</v>
      </c>
      <c r="B15" s="734">
        <v>33</v>
      </c>
      <c r="C15" s="736">
        <v>907328</v>
      </c>
      <c r="D15" s="736">
        <v>22</v>
      </c>
      <c r="E15" s="736">
        <v>544566</v>
      </c>
      <c r="F15" s="736">
        <v>21</v>
      </c>
      <c r="G15" s="736">
        <v>145988</v>
      </c>
      <c r="H15" s="736">
        <v>0</v>
      </c>
      <c r="I15" s="736">
        <v>0</v>
      </c>
      <c r="J15" s="736">
        <v>6</v>
      </c>
      <c r="K15" s="736">
        <v>486</v>
      </c>
      <c r="L15" s="736">
        <v>5</v>
      </c>
      <c r="M15" s="736">
        <v>379</v>
      </c>
      <c r="N15" s="736">
        <v>0</v>
      </c>
      <c r="O15" s="736">
        <v>0</v>
      </c>
      <c r="P15" s="736">
        <v>0</v>
      </c>
      <c r="Q15" s="736">
        <v>0</v>
      </c>
      <c r="R15" s="736">
        <v>0</v>
      </c>
      <c r="S15" s="736">
        <v>0</v>
      </c>
      <c r="T15" s="736">
        <v>73</v>
      </c>
      <c r="U15" s="736">
        <v>24891</v>
      </c>
      <c r="V15" s="736">
        <f t="shared" si="0"/>
        <v>160</v>
      </c>
      <c r="W15" s="737">
        <f t="shared" si="1"/>
        <v>1623638</v>
      </c>
    </row>
    <row r="16" spans="1:23" ht="27" customHeight="1">
      <c r="A16" s="740" t="s">
        <v>873</v>
      </c>
      <c r="B16" s="734">
        <v>33</v>
      </c>
      <c r="C16" s="736">
        <v>925039</v>
      </c>
      <c r="D16" s="736">
        <v>22</v>
      </c>
      <c r="E16" s="736">
        <v>615301</v>
      </c>
      <c r="F16" s="736">
        <v>21</v>
      </c>
      <c r="G16" s="736">
        <v>149187</v>
      </c>
      <c r="H16" s="736">
        <v>0</v>
      </c>
      <c r="I16" s="736">
        <v>0</v>
      </c>
      <c r="J16" s="736">
        <v>6</v>
      </c>
      <c r="K16" s="736">
        <v>336</v>
      </c>
      <c r="L16" s="736">
        <v>5</v>
      </c>
      <c r="M16" s="736">
        <v>381</v>
      </c>
      <c r="N16" s="736">
        <v>0</v>
      </c>
      <c r="O16" s="736">
        <v>0</v>
      </c>
      <c r="P16" s="736">
        <v>0</v>
      </c>
      <c r="Q16" s="736">
        <v>0</v>
      </c>
      <c r="R16" s="736">
        <v>0</v>
      </c>
      <c r="S16" s="736">
        <v>0</v>
      </c>
      <c r="T16" s="736">
        <v>77</v>
      </c>
      <c r="U16" s="736">
        <v>24153</v>
      </c>
      <c r="V16" s="736">
        <f t="shared" si="0"/>
        <v>164</v>
      </c>
      <c r="W16" s="737">
        <f t="shared" si="1"/>
        <v>1714397</v>
      </c>
    </row>
    <row r="17" spans="1:23" ht="27" customHeight="1">
      <c r="A17" s="740" t="s">
        <v>874</v>
      </c>
      <c r="B17" s="734">
        <v>33</v>
      </c>
      <c r="C17" s="736">
        <v>958618</v>
      </c>
      <c r="D17" s="736">
        <v>21</v>
      </c>
      <c r="E17" s="736">
        <v>654722</v>
      </c>
      <c r="F17" s="736">
        <v>21</v>
      </c>
      <c r="G17" s="736">
        <v>160568</v>
      </c>
      <c r="H17" s="736">
        <v>0</v>
      </c>
      <c r="I17" s="736">
        <v>0</v>
      </c>
      <c r="J17" s="736">
        <v>8</v>
      </c>
      <c r="K17" s="736">
        <v>568</v>
      </c>
      <c r="L17" s="736">
        <v>5</v>
      </c>
      <c r="M17" s="736">
        <v>371</v>
      </c>
      <c r="N17" s="736">
        <v>0</v>
      </c>
      <c r="O17" s="736">
        <v>0</v>
      </c>
      <c r="P17" s="736">
        <v>0</v>
      </c>
      <c r="Q17" s="736">
        <v>0</v>
      </c>
      <c r="R17" s="736">
        <v>0</v>
      </c>
      <c r="S17" s="736">
        <v>0</v>
      </c>
      <c r="T17" s="736">
        <v>81</v>
      </c>
      <c r="U17" s="736">
        <v>27308</v>
      </c>
      <c r="V17" s="736">
        <f t="shared" si="0"/>
        <v>169</v>
      </c>
      <c r="W17" s="737">
        <f t="shared" si="1"/>
        <v>1802155</v>
      </c>
    </row>
    <row r="18" spans="1:23" ht="27" customHeight="1">
      <c r="A18" s="740" t="s">
        <v>875</v>
      </c>
      <c r="B18" s="734">
        <v>33</v>
      </c>
      <c r="C18" s="736">
        <v>975300</v>
      </c>
      <c r="D18" s="736">
        <v>21</v>
      </c>
      <c r="E18" s="736">
        <v>684144</v>
      </c>
      <c r="F18" s="736">
        <v>21</v>
      </c>
      <c r="G18" s="736">
        <v>171428</v>
      </c>
      <c r="H18" s="736">
        <v>0</v>
      </c>
      <c r="I18" s="736">
        <v>0</v>
      </c>
      <c r="J18" s="736">
        <v>8</v>
      </c>
      <c r="K18" s="736">
        <v>839</v>
      </c>
      <c r="L18" s="736">
        <v>5</v>
      </c>
      <c r="M18" s="736">
        <v>372</v>
      </c>
      <c r="N18" s="736">
        <v>0</v>
      </c>
      <c r="O18" s="736">
        <v>0</v>
      </c>
      <c r="P18" s="736">
        <v>0</v>
      </c>
      <c r="Q18" s="736">
        <v>0</v>
      </c>
      <c r="R18" s="736">
        <v>0</v>
      </c>
      <c r="S18" s="736">
        <v>0</v>
      </c>
      <c r="T18" s="736">
        <v>84</v>
      </c>
      <c r="U18" s="736">
        <v>26955</v>
      </c>
      <c r="V18" s="736">
        <f t="shared" si="0"/>
        <v>172</v>
      </c>
      <c r="W18" s="737">
        <f t="shared" si="1"/>
        <v>1859038</v>
      </c>
    </row>
    <row r="19" spans="1:23" ht="27" customHeight="1">
      <c r="A19" s="740" t="s">
        <v>876</v>
      </c>
      <c r="B19" s="734">
        <v>33</v>
      </c>
      <c r="C19" s="736">
        <v>1012277</v>
      </c>
      <c r="D19" s="736">
        <v>21</v>
      </c>
      <c r="E19" s="736">
        <v>674404</v>
      </c>
      <c r="F19" s="736">
        <v>21</v>
      </c>
      <c r="G19" s="736">
        <v>178691</v>
      </c>
      <c r="H19" s="736">
        <v>0</v>
      </c>
      <c r="I19" s="736">
        <v>0</v>
      </c>
      <c r="J19" s="736">
        <v>8</v>
      </c>
      <c r="K19" s="736">
        <v>547</v>
      </c>
      <c r="L19" s="736">
        <v>0</v>
      </c>
      <c r="M19" s="736">
        <v>0</v>
      </c>
      <c r="N19" s="736">
        <v>0</v>
      </c>
      <c r="O19" s="736">
        <v>0</v>
      </c>
      <c r="P19" s="736">
        <v>0</v>
      </c>
      <c r="Q19" s="736">
        <v>0</v>
      </c>
      <c r="R19" s="736">
        <v>0</v>
      </c>
      <c r="S19" s="736">
        <v>0</v>
      </c>
      <c r="T19" s="736">
        <v>101</v>
      </c>
      <c r="U19" s="736">
        <v>28251</v>
      </c>
      <c r="V19" s="736">
        <f t="shared" si="0"/>
        <v>184</v>
      </c>
      <c r="W19" s="737">
        <f t="shared" si="1"/>
        <v>1894170</v>
      </c>
    </row>
    <row r="20" spans="1:23" ht="27" customHeight="1">
      <c r="A20" s="740" t="s">
        <v>877</v>
      </c>
      <c r="B20" s="734">
        <v>33</v>
      </c>
      <c r="C20" s="736">
        <v>1018092</v>
      </c>
      <c r="D20" s="736">
        <v>20</v>
      </c>
      <c r="E20" s="736">
        <v>666303</v>
      </c>
      <c r="F20" s="736">
        <v>21</v>
      </c>
      <c r="G20" s="736">
        <v>184852</v>
      </c>
      <c r="H20" s="736">
        <v>0</v>
      </c>
      <c r="I20" s="736">
        <v>0</v>
      </c>
      <c r="J20" s="736">
        <v>8</v>
      </c>
      <c r="K20" s="736">
        <v>558</v>
      </c>
      <c r="L20" s="736">
        <v>0</v>
      </c>
      <c r="M20" s="736">
        <v>0</v>
      </c>
      <c r="N20" s="736">
        <v>7</v>
      </c>
      <c r="O20" s="736">
        <v>15679</v>
      </c>
      <c r="P20" s="736">
        <v>0</v>
      </c>
      <c r="Q20" s="736">
        <v>0</v>
      </c>
      <c r="R20" s="736">
        <v>0</v>
      </c>
      <c r="S20" s="736">
        <v>0</v>
      </c>
      <c r="T20" s="736">
        <v>96</v>
      </c>
      <c r="U20" s="736">
        <v>32409</v>
      </c>
      <c r="V20" s="736">
        <f t="shared" si="0"/>
        <v>185</v>
      </c>
      <c r="W20" s="737">
        <f t="shared" si="1"/>
        <v>1917893</v>
      </c>
    </row>
    <row r="21" spans="1:23" ht="27" customHeight="1">
      <c r="A21" s="740" t="s">
        <v>878</v>
      </c>
      <c r="B21" s="734">
        <v>33</v>
      </c>
      <c r="C21" s="736">
        <v>1021952</v>
      </c>
      <c r="D21" s="736">
        <v>20</v>
      </c>
      <c r="E21" s="736">
        <v>687790</v>
      </c>
      <c r="F21" s="736">
        <v>21</v>
      </c>
      <c r="G21" s="736">
        <v>190659</v>
      </c>
      <c r="H21" s="736">
        <v>0</v>
      </c>
      <c r="I21" s="736">
        <v>0</v>
      </c>
      <c r="J21" s="736">
        <v>14</v>
      </c>
      <c r="K21" s="736">
        <v>5414</v>
      </c>
      <c r="L21" s="736">
        <v>0</v>
      </c>
      <c r="M21" s="736">
        <v>0</v>
      </c>
      <c r="N21" s="736">
        <v>9</v>
      </c>
      <c r="O21" s="736">
        <v>11854</v>
      </c>
      <c r="P21" s="736">
        <v>0</v>
      </c>
      <c r="Q21" s="736">
        <v>0</v>
      </c>
      <c r="R21" s="736">
        <v>0</v>
      </c>
      <c r="S21" s="736">
        <v>0</v>
      </c>
      <c r="T21" s="736">
        <v>93</v>
      </c>
      <c r="U21" s="736">
        <v>28496</v>
      </c>
      <c r="V21" s="736">
        <f t="shared" si="0"/>
        <v>190</v>
      </c>
      <c r="W21" s="737">
        <f t="shared" si="1"/>
        <v>1946165</v>
      </c>
    </row>
    <row r="22" spans="1:23" ht="27" customHeight="1">
      <c r="A22" s="740" t="s">
        <v>879</v>
      </c>
      <c r="B22" s="734">
        <v>33</v>
      </c>
      <c r="C22" s="736">
        <v>1131749</v>
      </c>
      <c r="D22" s="736">
        <v>20</v>
      </c>
      <c r="E22" s="736">
        <v>711295</v>
      </c>
      <c r="F22" s="736">
        <v>21</v>
      </c>
      <c r="G22" s="736">
        <v>193866</v>
      </c>
      <c r="H22" s="736">
        <v>0</v>
      </c>
      <c r="I22" s="736">
        <v>0</v>
      </c>
      <c r="J22" s="736">
        <v>10</v>
      </c>
      <c r="K22" s="736">
        <v>1647</v>
      </c>
      <c r="L22" s="736">
        <v>0</v>
      </c>
      <c r="M22" s="736">
        <v>0</v>
      </c>
      <c r="N22" s="736">
        <v>10</v>
      </c>
      <c r="O22" s="736">
        <v>4127</v>
      </c>
      <c r="P22" s="736">
        <v>5</v>
      </c>
      <c r="Q22" s="736">
        <v>1028</v>
      </c>
      <c r="R22" s="736">
        <v>0</v>
      </c>
      <c r="S22" s="736">
        <v>0</v>
      </c>
      <c r="T22" s="736">
        <v>101</v>
      </c>
      <c r="U22" s="736">
        <v>25764</v>
      </c>
      <c r="V22" s="736">
        <v>200</v>
      </c>
      <c r="W22" s="737">
        <v>2069476</v>
      </c>
    </row>
    <row r="23" spans="1:23" ht="27" customHeight="1">
      <c r="A23" s="740" t="s">
        <v>880</v>
      </c>
      <c r="B23" s="734">
        <v>33</v>
      </c>
      <c r="C23" s="736">
        <v>1154177</v>
      </c>
      <c r="D23" s="736">
        <v>20</v>
      </c>
      <c r="E23" s="736">
        <v>730516</v>
      </c>
      <c r="F23" s="736">
        <v>21</v>
      </c>
      <c r="G23" s="736">
        <v>206640</v>
      </c>
      <c r="H23" s="736">
        <v>0</v>
      </c>
      <c r="I23" s="736">
        <v>0</v>
      </c>
      <c r="J23" s="736">
        <v>10</v>
      </c>
      <c r="K23" s="736">
        <v>998</v>
      </c>
      <c r="L23" s="736">
        <v>0</v>
      </c>
      <c r="M23" s="736">
        <v>0</v>
      </c>
      <c r="N23" s="736">
        <v>10</v>
      </c>
      <c r="O23" s="736">
        <v>4938</v>
      </c>
      <c r="P23" s="736">
        <v>5</v>
      </c>
      <c r="Q23" s="736">
        <v>910</v>
      </c>
      <c r="R23" s="736">
        <v>5</v>
      </c>
      <c r="S23" s="736">
        <v>82</v>
      </c>
      <c r="T23" s="736">
        <v>102</v>
      </c>
      <c r="U23" s="736">
        <v>25424</v>
      </c>
      <c r="V23" s="736">
        <v>206</v>
      </c>
      <c r="W23" s="737">
        <v>2123685</v>
      </c>
    </row>
    <row r="24" spans="1:23" ht="27" customHeight="1">
      <c r="A24" s="740" t="s">
        <v>1145</v>
      </c>
      <c r="B24" s="737">
        <v>33</v>
      </c>
      <c r="C24" s="864">
        <v>1213439</v>
      </c>
      <c r="D24" s="864">
        <v>20</v>
      </c>
      <c r="E24" s="864">
        <v>727187</v>
      </c>
      <c r="F24" s="864">
        <v>21</v>
      </c>
      <c r="G24" s="864">
        <v>212593</v>
      </c>
      <c r="H24" s="864">
        <v>0</v>
      </c>
      <c r="I24" s="864">
        <v>0</v>
      </c>
      <c r="J24" s="864">
        <v>10</v>
      </c>
      <c r="K24" s="864">
        <v>997</v>
      </c>
      <c r="L24" s="864">
        <v>0</v>
      </c>
      <c r="M24" s="864">
        <v>0</v>
      </c>
      <c r="N24" s="864">
        <v>10</v>
      </c>
      <c r="O24" s="864">
        <v>4337</v>
      </c>
      <c r="P24" s="864">
        <v>5</v>
      </c>
      <c r="Q24" s="864">
        <v>1017</v>
      </c>
      <c r="R24" s="864">
        <v>6</v>
      </c>
      <c r="S24" s="864">
        <v>220</v>
      </c>
      <c r="T24" s="864">
        <v>106</v>
      </c>
      <c r="U24" s="864">
        <v>29855</v>
      </c>
      <c r="V24" s="864">
        <f t="shared" ref="V24:V25" si="2">+B24+D24+F24+H24+J24+L24+N24+P24+R24+T24</f>
        <v>211</v>
      </c>
      <c r="W24" s="737">
        <f t="shared" si="1"/>
        <v>2189645</v>
      </c>
    </row>
    <row r="25" spans="1:23" ht="27" customHeight="1">
      <c r="A25" s="740" t="s">
        <v>1149</v>
      </c>
      <c r="B25" s="737">
        <v>33</v>
      </c>
      <c r="C25" s="864">
        <v>1256438</v>
      </c>
      <c r="D25" s="864">
        <v>20</v>
      </c>
      <c r="E25" s="864">
        <v>762439</v>
      </c>
      <c r="F25" s="864">
        <v>21</v>
      </c>
      <c r="G25" s="864">
        <v>220357</v>
      </c>
      <c r="H25" s="864">
        <v>0</v>
      </c>
      <c r="I25" s="864">
        <v>0</v>
      </c>
      <c r="J25" s="864">
        <v>11</v>
      </c>
      <c r="K25" s="864">
        <v>1624</v>
      </c>
      <c r="L25" s="864">
        <v>0</v>
      </c>
      <c r="M25" s="864">
        <v>0</v>
      </c>
      <c r="N25" s="864">
        <v>10</v>
      </c>
      <c r="O25" s="864">
        <v>3491</v>
      </c>
      <c r="P25" s="864">
        <v>4</v>
      </c>
      <c r="Q25" s="864">
        <v>610</v>
      </c>
      <c r="R25" s="864">
        <v>6</v>
      </c>
      <c r="S25" s="864">
        <v>225</v>
      </c>
      <c r="T25" s="864">
        <v>112</v>
      </c>
      <c r="U25" s="864">
        <v>35101</v>
      </c>
      <c r="V25" s="864">
        <f t="shared" si="2"/>
        <v>217</v>
      </c>
      <c r="W25" s="737">
        <f t="shared" si="1"/>
        <v>2280285</v>
      </c>
    </row>
    <row r="26" spans="1:23" ht="28.5" customHeight="1"/>
  </sheetData>
  <mergeCells count="15">
    <mergeCell ref="R3:S3"/>
    <mergeCell ref="T3:U3"/>
    <mergeCell ref="V3:W3"/>
    <mergeCell ref="T1:W1"/>
    <mergeCell ref="A2:W2"/>
    <mergeCell ref="A3:A5"/>
    <mergeCell ref="B3:C3"/>
    <mergeCell ref="D3:E3"/>
    <mergeCell ref="F3:G3"/>
    <mergeCell ref="H3:I3"/>
    <mergeCell ref="J3:K3"/>
    <mergeCell ref="L3:M3"/>
    <mergeCell ref="N3:O3"/>
    <mergeCell ref="P3:Q3"/>
    <mergeCell ref="A1:B1"/>
  </mergeCells>
  <pageMargins left="0.70866141732283472" right="0.70866141732283472" top="0.74803149606299213" bottom="0.74803149606299213" header="0.31496062992125984" footer="0.31496062992125984"/>
  <pageSetup paperSize="9"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view="pageBreakPreview" zoomScale="90" zoomScaleNormal="100" zoomScaleSheetLayoutView="90" workbookViewId="0">
      <selection activeCell="D6" sqref="D6:D25"/>
    </sheetView>
  </sheetViews>
  <sheetFormatPr defaultColWidth="9.140625" defaultRowHeight="12.75"/>
  <cols>
    <col min="1" max="1" width="9.140625" style="89"/>
    <col min="2" max="2" width="46.28515625" style="90" customWidth="1"/>
    <col min="3" max="3" width="17.140625" style="88" customWidth="1"/>
    <col min="4" max="4" width="17.5703125" style="88" customWidth="1"/>
    <col min="5" max="5" width="17.140625" style="88" customWidth="1"/>
    <col min="6" max="6" width="17.5703125" style="88" customWidth="1"/>
    <col min="7" max="16384" width="9.140625" style="88"/>
  </cols>
  <sheetData>
    <row r="1" spans="1:6" s="15" customFormat="1" ht="30" customHeight="1">
      <c r="A1" s="590"/>
      <c r="B1" s="1223" t="s">
        <v>353</v>
      </c>
      <c r="C1" s="1223"/>
      <c r="D1" s="1233" t="s">
        <v>63</v>
      </c>
      <c r="E1" s="1233"/>
      <c r="F1" s="1233"/>
    </row>
    <row r="2" spans="1:6" ht="6" customHeight="1"/>
    <row r="3" spans="1:6" ht="43.5" customHeight="1" thickBot="1">
      <c r="A3" s="1256" t="s">
        <v>924</v>
      </c>
      <c r="B3" s="1256"/>
      <c r="C3" s="1256"/>
      <c r="D3" s="1256"/>
      <c r="E3" s="1256"/>
      <c r="F3" s="1256"/>
    </row>
    <row r="4" spans="1:6" ht="35.25" customHeight="1" thickBot="1">
      <c r="A4" s="1257" t="s">
        <v>83</v>
      </c>
      <c r="B4" s="1259" t="s">
        <v>159</v>
      </c>
      <c r="C4" s="1263" t="s">
        <v>81</v>
      </c>
      <c r="D4" s="1264"/>
      <c r="E4" s="1263" t="s">
        <v>82</v>
      </c>
      <c r="F4" s="1264"/>
    </row>
    <row r="5" spans="1:6" ht="30" customHeight="1" thickBot="1">
      <c r="A5" s="1258"/>
      <c r="B5" s="1260"/>
      <c r="C5" s="685">
        <v>2021</v>
      </c>
      <c r="D5" s="685">
        <v>2022</v>
      </c>
      <c r="E5" s="685">
        <v>2021</v>
      </c>
      <c r="F5" s="685">
        <v>2022</v>
      </c>
    </row>
    <row r="6" spans="1:6" ht="35.25" customHeight="1">
      <c r="A6" s="691">
        <v>1</v>
      </c>
      <c r="B6" s="436" t="s">
        <v>325</v>
      </c>
      <c r="C6" s="686">
        <v>7</v>
      </c>
      <c r="D6" s="686">
        <v>7</v>
      </c>
      <c r="E6" s="686">
        <v>1</v>
      </c>
      <c r="F6" s="686">
        <v>1</v>
      </c>
    </row>
    <row r="7" spans="1:6" ht="35.25" customHeight="1">
      <c r="A7" s="692">
        <v>2</v>
      </c>
      <c r="B7" s="438" t="s">
        <v>326</v>
      </c>
      <c r="C7" s="687">
        <v>7</v>
      </c>
      <c r="D7" s="687">
        <v>6</v>
      </c>
      <c r="E7" s="687">
        <v>8</v>
      </c>
      <c r="F7" s="687">
        <v>8</v>
      </c>
    </row>
    <row r="8" spans="1:6" ht="35.25" customHeight="1">
      <c r="A8" s="692">
        <v>3</v>
      </c>
      <c r="B8" s="438" t="s">
        <v>327</v>
      </c>
      <c r="C8" s="687">
        <v>8</v>
      </c>
      <c r="D8" s="687">
        <v>7</v>
      </c>
      <c r="E8" s="687">
        <v>1</v>
      </c>
      <c r="F8" s="687">
        <v>1</v>
      </c>
    </row>
    <row r="9" spans="1:6" ht="35.25" customHeight="1">
      <c r="A9" s="692">
        <v>4</v>
      </c>
      <c r="B9" s="438" t="s">
        <v>328</v>
      </c>
      <c r="C9" s="687">
        <v>6</v>
      </c>
      <c r="D9" s="687">
        <v>6</v>
      </c>
      <c r="E9" s="687">
        <v>5</v>
      </c>
      <c r="F9" s="687">
        <v>5</v>
      </c>
    </row>
    <row r="10" spans="1:6" ht="35.25" customHeight="1">
      <c r="A10" s="692">
        <v>5</v>
      </c>
      <c r="B10" s="438" t="s">
        <v>329</v>
      </c>
      <c r="C10" s="687">
        <v>18</v>
      </c>
      <c r="D10" s="687">
        <v>18</v>
      </c>
      <c r="E10" s="687">
        <v>5</v>
      </c>
      <c r="F10" s="687">
        <v>4</v>
      </c>
    </row>
    <row r="11" spans="1:6" ht="35.25" customHeight="1">
      <c r="A11" s="692">
        <v>6</v>
      </c>
      <c r="B11" s="438" t="s">
        <v>330</v>
      </c>
      <c r="C11" s="687">
        <v>9</v>
      </c>
      <c r="D11" s="687">
        <v>9</v>
      </c>
      <c r="E11" s="687">
        <v>2</v>
      </c>
      <c r="F11" s="687">
        <v>2</v>
      </c>
    </row>
    <row r="12" spans="1:6" ht="35.25" customHeight="1">
      <c r="A12" s="692">
        <v>7</v>
      </c>
      <c r="B12" s="438" t="s">
        <v>331</v>
      </c>
      <c r="C12" s="687">
        <v>6</v>
      </c>
      <c r="D12" s="687">
        <v>7</v>
      </c>
      <c r="E12" s="687">
        <v>0</v>
      </c>
      <c r="F12" s="687">
        <v>0</v>
      </c>
    </row>
    <row r="13" spans="1:6" ht="35.25" customHeight="1">
      <c r="A13" s="692">
        <v>8</v>
      </c>
      <c r="B13" s="438" t="s">
        <v>332</v>
      </c>
      <c r="C13" s="687">
        <v>5</v>
      </c>
      <c r="D13" s="687">
        <v>4</v>
      </c>
      <c r="E13" s="687">
        <v>1</v>
      </c>
      <c r="F13" s="687">
        <v>1</v>
      </c>
    </row>
    <row r="14" spans="1:6" ht="35.25" customHeight="1">
      <c r="A14" s="692">
        <v>9</v>
      </c>
      <c r="B14" s="438" t="s">
        <v>333</v>
      </c>
      <c r="C14" s="687">
        <v>6</v>
      </c>
      <c r="D14" s="687">
        <v>6</v>
      </c>
      <c r="E14" s="687">
        <v>2</v>
      </c>
      <c r="F14" s="687">
        <v>2</v>
      </c>
    </row>
    <row r="15" spans="1:6" ht="35.25" customHeight="1">
      <c r="A15" s="692">
        <v>10</v>
      </c>
      <c r="B15" s="438" t="s">
        <v>334</v>
      </c>
      <c r="C15" s="687">
        <v>28</v>
      </c>
      <c r="D15" s="687">
        <v>28</v>
      </c>
      <c r="E15" s="687">
        <v>10</v>
      </c>
      <c r="F15" s="687">
        <v>13</v>
      </c>
    </row>
    <row r="16" spans="1:6" ht="35.25" customHeight="1">
      <c r="A16" s="692">
        <v>11</v>
      </c>
      <c r="B16" s="438" t="s">
        <v>335</v>
      </c>
      <c r="C16" s="687">
        <v>7</v>
      </c>
      <c r="D16" s="687">
        <v>7</v>
      </c>
      <c r="E16" s="687">
        <v>3</v>
      </c>
      <c r="F16" s="687">
        <v>3</v>
      </c>
    </row>
    <row r="17" spans="1:6" ht="35.25" customHeight="1">
      <c r="A17" s="692">
        <v>12</v>
      </c>
      <c r="B17" s="438" t="s">
        <v>336</v>
      </c>
      <c r="C17" s="687">
        <v>10</v>
      </c>
      <c r="D17" s="687">
        <v>9</v>
      </c>
      <c r="E17" s="687">
        <v>1</v>
      </c>
      <c r="F17" s="687">
        <v>2</v>
      </c>
    </row>
    <row r="18" spans="1:6" ht="35.25" customHeight="1">
      <c r="A18" s="692">
        <v>13</v>
      </c>
      <c r="B18" s="438" t="s">
        <v>337</v>
      </c>
      <c r="C18" s="687">
        <v>10</v>
      </c>
      <c r="D18" s="687">
        <v>9</v>
      </c>
      <c r="E18" s="687">
        <v>5</v>
      </c>
      <c r="F18" s="687">
        <v>5</v>
      </c>
    </row>
    <row r="19" spans="1:6" ht="35.25" customHeight="1">
      <c r="A19" s="692">
        <v>14</v>
      </c>
      <c r="B19" s="438" t="s">
        <v>338</v>
      </c>
      <c r="C19" s="687">
        <v>7</v>
      </c>
      <c r="D19" s="687">
        <v>6</v>
      </c>
      <c r="E19" s="687">
        <v>2</v>
      </c>
      <c r="F19" s="687">
        <v>2</v>
      </c>
    </row>
    <row r="20" spans="1:6" ht="35.25" customHeight="1">
      <c r="A20" s="692">
        <v>15</v>
      </c>
      <c r="B20" s="438" t="s">
        <v>339</v>
      </c>
      <c r="C20" s="687">
        <v>14</v>
      </c>
      <c r="D20" s="687">
        <v>15</v>
      </c>
      <c r="E20" s="687">
        <v>7</v>
      </c>
      <c r="F20" s="687">
        <v>7</v>
      </c>
    </row>
    <row r="21" spans="1:6" ht="42" customHeight="1">
      <c r="A21" s="692">
        <v>16</v>
      </c>
      <c r="B21" s="679" t="s">
        <v>813</v>
      </c>
      <c r="C21" s="687">
        <v>5</v>
      </c>
      <c r="D21" s="687">
        <v>6</v>
      </c>
      <c r="E21" s="687">
        <v>1</v>
      </c>
      <c r="F21" s="687">
        <v>1</v>
      </c>
    </row>
    <row r="22" spans="1:6" ht="35.25" customHeight="1">
      <c r="A22" s="692">
        <v>17</v>
      </c>
      <c r="B22" s="679" t="s">
        <v>340</v>
      </c>
      <c r="C22" s="687">
        <v>15</v>
      </c>
      <c r="D22" s="687">
        <v>18</v>
      </c>
      <c r="E22" s="687">
        <v>4</v>
      </c>
      <c r="F22" s="687">
        <v>4</v>
      </c>
    </row>
    <row r="23" spans="1:6" ht="35.25" customHeight="1">
      <c r="A23" s="692">
        <v>18</v>
      </c>
      <c r="B23" s="679" t="s">
        <v>341</v>
      </c>
      <c r="C23" s="687">
        <v>17</v>
      </c>
      <c r="D23" s="687">
        <v>18</v>
      </c>
      <c r="E23" s="687">
        <v>10</v>
      </c>
      <c r="F23" s="687">
        <v>11</v>
      </c>
    </row>
    <row r="24" spans="1:6" ht="35.25" customHeight="1">
      <c r="A24" s="692">
        <v>19</v>
      </c>
      <c r="B24" s="679" t="s">
        <v>342</v>
      </c>
      <c r="C24" s="687">
        <v>16</v>
      </c>
      <c r="D24" s="687">
        <v>18</v>
      </c>
      <c r="E24" s="687">
        <v>1</v>
      </c>
      <c r="F24" s="687">
        <v>1</v>
      </c>
    </row>
    <row r="25" spans="1:6" ht="35.25" customHeight="1" thickBot="1">
      <c r="A25" s="693">
        <v>20</v>
      </c>
      <c r="B25" s="680" t="s">
        <v>343</v>
      </c>
      <c r="C25" s="688">
        <v>18</v>
      </c>
      <c r="D25" s="688">
        <v>22</v>
      </c>
      <c r="E25" s="687">
        <v>6</v>
      </c>
      <c r="F25" s="687">
        <v>5</v>
      </c>
    </row>
    <row r="26" spans="1:6" ht="35.25" customHeight="1" thickBot="1">
      <c r="A26" s="1261" t="s">
        <v>344</v>
      </c>
      <c r="B26" s="1262"/>
      <c r="C26" s="689">
        <f t="shared" ref="C26" si="0">SUM(C6:C25)</f>
        <v>219</v>
      </c>
      <c r="D26" s="689">
        <f>SUM(D6:D25)</f>
        <v>226</v>
      </c>
      <c r="E26" s="690">
        <f>SUM(E6:E25)+5</f>
        <v>80</v>
      </c>
      <c r="F26" s="690">
        <f>SUM(F6:F25)+5</f>
        <v>83</v>
      </c>
    </row>
    <row r="27" spans="1:6" ht="53.25" customHeight="1">
      <c r="A27" s="1254" t="s">
        <v>570</v>
      </c>
      <c r="B27" s="1255"/>
      <c r="C27" s="1255"/>
      <c r="D27" s="1255"/>
      <c r="E27" s="1255"/>
      <c r="F27" s="1255"/>
    </row>
    <row r="28" spans="1:6" ht="48" customHeight="1">
      <c r="A28" s="1254" t="s">
        <v>919</v>
      </c>
      <c r="B28" s="1255"/>
      <c r="C28" s="1255"/>
      <c r="D28" s="1255"/>
      <c r="E28" s="1255"/>
      <c r="F28" s="1255"/>
    </row>
  </sheetData>
  <mergeCells count="10">
    <mergeCell ref="B1:C1"/>
    <mergeCell ref="D1:F1"/>
    <mergeCell ref="A28:F28"/>
    <mergeCell ref="A3:F3"/>
    <mergeCell ref="A4:A5"/>
    <mergeCell ref="B4:B5"/>
    <mergeCell ref="A26:B26"/>
    <mergeCell ref="A27:F27"/>
    <mergeCell ref="C4:D4"/>
    <mergeCell ref="E4:F4"/>
  </mergeCells>
  <printOptions horizontalCentered="1"/>
  <pageMargins left="0.7" right="0.7" top="0.75" bottom="0.75" header="0.3" footer="0.3"/>
  <pageSetup paperSize="9" scale="7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view="pageBreakPreview" topLeftCell="A19" zoomScale="75" zoomScaleNormal="100" zoomScaleSheetLayoutView="75" workbookViewId="0">
      <selection activeCell="M32" sqref="M32"/>
    </sheetView>
  </sheetViews>
  <sheetFormatPr defaultColWidth="9.140625" defaultRowHeight="15"/>
  <cols>
    <col min="1" max="1" width="19" style="53" customWidth="1"/>
    <col min="2" max="2" width="13.140625" style="53" customWidth="1"/>
    <col min="3" max="3" width="12.7109375" style="53" customWidth="1"/>
    <col min="4" max="4" width="14.42578125" style="53" customWidth="1"/>
    <col min="5" max="5" width="2.7109375" style="53" customWidth="1"/>
    <col min="6" max="6" width="12.140625" style="53" customWidth="1"/>
    <col min="7" max="7" width="12.7109375" style="53" customWidth="1"/>
    <col min="8" max="8" width="16.140625" style="53" customWidth="1"/>
    <col min="9" max="16384" width="9.140625" style="53"/>
  </cols>
  <sheetData>
    <row r="1" spans="1:8" ht="33.75" customHeight="1">
      <c r="A1" s="1266" t="s">
        <v>814</v>
      </c>
      <c r="B1" s="1266"/>
      <c r="C1" s="1266"/>
      <c r="D1" s="591"/>
      <c r="E1" s="591"/>
      <c r="F1" s="1267" t="s">
        <v>63</v>
      </c>
      <c r="G1" s="1267"/>
      <c r="H1" s="1267"/>
    </row>
    <row r="2" spans="1:8" ht="3" customHeight="1">
      <c r="A2" s="460"/>
      <c r="B2" s="460"/>
      <c r="C2" s="460"/>
      <c r="D2" s="461"/>
      <c r="E2" s="461"/>
      <c r="F2" s="462"/>
      <c r="G2" s="462"/>
      <c r="H2" s="462"/>
    </row>
    <row r="3" spans="1:8" ht="25.5" customHeight="1">
      <c r="A3" s="1265" t="s">
        <v>925</v>
      </c>
      <c r="B3" s="1265"/>
      <c r="C3" s="1265"/>
      <c r="D3" s="1265"/>
      <c r="E3" s="1265"/>
      <c r="F3" s="1265"/>
      <c r="G3" s="1265"/>
      <c r="H3" s="1265"/>
    </row>
    <row r="4" spans="1:8" ht="15.75" customHeight="1" thickBot="1">
      <c r="A4" s="58"/>
      <c r="B4" s="59"/>
      <c r="C4" s="59"/>
      <c r="D4" s="1268" t="s">
        <v>167</v>
      </c>
      <c r="E4" s="1268"/>
      <c r="F4" s="1268"/>
      <c r="G4" s="1268"/>
      <c r="H4" s="1268"/>
    </row>
    <row r="5" spans="1:8" ht="30" customHeight="1" thickBot="1">
      <c r="A5" s="1272" t="s">
        <v>74</v>
      </c>
      <c r="B5" s="1269" t="s">
        <v>76</v>
      </c>
      <c r="C5" s="1269"/>
      <c r="D5" s="1269"/>
      <c r="E5" s="1270"/>
      <c r="F5" s="1269"/>
      <c r="G5" s="1269"/>
      <c r="H5" s="1271"/>
    </row>
    <row r="6" spans="1:8" ht="57" customHeight="1" thickBot="1">
      <c r="A6" s="1273"/>
      <c r="B6" s="592" t="s">
        <v>161</v>
      </c>
      <c r="C6" s="593" t="s">
        <v>162</v>
      </c>
      <c r="D6" s="594" t="s">
        <v>163</v>
      </c>
      <c r="E6" s="94"/>
      <c r="F6" s="592" t="s">
        <v>164</v>
      </c>
      <c r="G6" s="593" t="s">
        <v>165</v>
      </c>
      <c r="H6" s="594" t="s">
        <v>166</v>
      </c>
    </row>
    <row r="7" spans="1:8" ht="30" hidden="1" customHeight="1">
      <c r="A7" s="81" t="s">
        <v>64</v>
      </c>
      <c r="B7" s="54">
        <v>20.28</v>
      </c>
      <c r="C7" s="55">
        <v>608.4</v>
      </c>
      <c r="D7" s="116">
        <v>4</v>
      </c>
      <c r="E7" s="56"/>
      <c r="F7" s="54">
        <v>16.051666666666666</v>
      </c>
      <c r="G7" s="55">
        <v>481.55</v>
      </c>
      <c r="H7" s="116">
        <v>14.9</v>
      </c>
    </row>
    <row r="8" spans="1:8" ht="30" hidden="1" customHeight="1">
      <c r="A8" s="81" t="s">
        <v>65</v>
      </c>
      <c r="B8" s="54">
        <v>21.29</v>
      </c>
      <c r="C8" s="55">
        <v>638.70000000000005</v>
      </c>
      <c r="D8" s="116">
        <f t="shared" ref="D8:D18" si="0">(C8-C7)/C7*100</f>
        <v>4.9802761341222999</v>
      </c>
      <c r="E8" s="56"/>
      <c r="F8" s="54">
        <v>16.775333333333332</v>
      </c>
      <c r="G8" s="55">
        <v>503.26</v>
      </c>
      <c r="H8" s="116">
        <f t="shared" ref="H8:H18" si="1">(G8-G7)/G7*100</f>
        <v>4.5083584259163079</v>
      </c>
    </row>
    <row r="9" spans="1:8" ht="30" hidden="1" customHeight="1">
      <c r="A9" s="81" t="s">
        <v>66</v>
      </c>
      <c r="B9" s="54">
        <v>22.2</v>
      </c>
      <c r="C9" s="55">
        <v>666</v>
      </c>
      <c r="D9" s="116">
        <f t="shared" si="0"/>
        <v>4.2743071864725142</v>
      </c>
      <c r="E9" s="56"/>
      <c r="F9" s="54">
        <v>17.571000000000002</v>
      </c>
      <c r="G9" s="55">
        <v>527.13</v>
      </c>
      <c r="H9" s="116">
        <f t="shared" si="1"/>
        <v>4.7430751500218582</v>
      </c>
    </row>
    <row r="10" spans="1:8" ht="30" hidden="1" customHeight="1">
      <c r="A10" s="81" t="s">
        <v>67</v>
      </c>
      <c r="B10" s="54">
        <v>23.1</v>
      </c>
      <c r="C10" s="55">
        <v>693</v>
      </c>
      <c r="D10" s="116">
        <f t="shared" si="0"/>
        <v>4.0540540540540544</v>
      </c>
      <c r="E10" s="56"/>
      <c r="F10" s="54">
        <v>18.216000000000001</v>
      </c>
      <c r="G10" s="55">
        <v>546.48</v>
      </c>
      <c r="H10" s="116">
        <f t="shared" si="1"/>
        <v>3.6708212395424322</v>
      </c>
    </row>
    <row r="11" spans="1:8" ht="30" hidden="1" customHeight="1">
      <c r="A11" s="81" t="s">
        <v>68</v>
      </c>
      <c r="B11" s="54">
        <v>24.3</v>
      </c>
      <c r="C11" s="55">
        <v>729</v>
      </c>
      <c r="D11" s="116">
        <f t="shared" si="0"/>
        <v>5.1948051948051948</v>
      </c>
      <c r="E11" s="56"/>
      <c r="F11" s="54">
        <v>19.219000000000001</v>
      </c>
      <c r="G11" s="55">
        <v>576.57000000000005</v>
      </c>
      <c r="H11" s="116">
        <f t="shared" si="1"/>
        <v>5.5061484409310548</v>
      </c>
    </row>
    <row r="12" spans="1:8" ht="30" hidden="1" customHeight="1">
      <c r="A12" s="81" t="s">
        <v>69</v>
      </c>
      <c r="B12" s="54">
        <v>25.35</v>
      </c>
      <c r="C12" s="55">
        <v>760.5</v>
      </c>
      <c r="D12" s="116">
        <f t="shared" si="0"/>
        <v>4.3209876543209873</v>
      </c>
      <c r="E12" s="56"/>
      <c r="F12" s="54">
        <v>19.970666666666666</v>
      </c>
      <c r="G12" s="55">
        <v>599.12</v>
      </c>
      <c r="H12" s="116">
        <f t="shared" si="1"/>
        <v>3.9110602355308033</v>
      </c>
    </row>
    <row r="13" spans="1:8" ht="39.950000000000003" customHeight="1">
      <c r="A13" s="81" t="s">
        <v>70</v>
      </c>
      <c r="B13" s="54">
        <v>26.55</v>
      </c>
      <c r="C13" s="55">
        <v>796.5</v>
      </c>
      <c r="D13" s="116">
        <f>(C13-C12)/C12*100</f>
        <v>4.7337278106508878</v>
      </c>
      <c r="E13" s="56"/>
      <c r="F13" s="54">
        <v>20.99</v>
      </c>
      <c r="G13" s="55">
        <v>629.96</v>
      </c>
      <c r="H13" s="116">
        <f t="shared" si="1"/>
        <v>5.1475497396181114</v>
      </c>
    </row>
    <row r="14" spans="1:8" ht="39.950000000000003" customHeight="1">
      <c r="A14" s="81" t="s">
        <v>71</v>
      </c>
      <c r="B14" s="54">
        <v>27.9</v>
      </c>
      <c r="C14" s="55">
        <v>837</v>
      </c>
      <c r="D14" s="116">
        <f>(C14-C13)/C13*100</f>
        <v>5.0847457627118651</v>
      </c>
      <c r="E14" s="56"/>
      <c r="F14" s="54">
        <v>21.96</v>
      </c>
      <c r="G14" s="55">
        <v>658.95</v>
      </c>
      <c r="H14" s="116">
        <f t="shared" si="1"/>
        <v>4.6018794844117101</v>
      </c>
    </row>
    <row r="15" spans="1:8" ht="39.950000000000003" customHeight="1">
      <c r="A15" s="81" t="s">
        <v>72</v>
      </c>
      <c r="B15" s="54">
        <v>29.55</v>
      </c>
      <c r="C15" s="55">
        <v>886.5</v>
      </c>
      <c r="D15" s="116">
        <f>(C15-C14)/C14*100</f>
        <v>5.913978494623656</v>
      </c>
      <c r="E15" s="56"/>
      <c r="F15" s="54">
        <v>23.37</v>
      </c>
      <c r="G15" s="55">
        <v>701.13</v>
      </c>
      <c r="H15" s="116">
        <f t="shared" si="1"/>
        <v>6.4010926473935719</v>
      </c>
    </row>
    <row r="16" spans="1:8" ht="39.950000000000003" customHeight="1">
      <c r="A16" s="81" t="s">
        <v>73</v>
      </c>
      <c r="B16" s="54">
        <v>31.35</v>
      </c>
      <c r="C16" s="55">
        <v>940.5</v>
      </c>
      <c r="D16" s="116">
        <f t="shared" si="0"/>
        <v>6.091370558375635</v>
      </c>
      <c r="E16" s="56"/>
      <c r="F16" s="54">
        <v>24.66</v>
      </c>
      <c r="G16" s="55">
        <v>739.79</v>
      </c>
      <c r="H16" s="116">
        <f t="shared" si="1"/>
        <v>5.5139560423887106</v>
      </c>
    </row>
    <row r="17" spans="1:8" ht="39.950000000000003" customHeight="1">
      <c r="A17" s="81" t="s">
        <v>480</v>
      </c>
      <c r="B17" s="54">
        <v>32.619999999999997</v>
      </c>
      <c r="C17" s="55">
        <v>978.6</v>
      </c>
      <c r="D17" s="116">
        <f t="shared" si="0"/>
        <v>4.0510366826156323</v>
      </c>
      <c r="E17" s="56"/>
      <c r="F17" s="54">
        <v>25.766999999999999</v>
      </c>
      <c r="G17" s="55">
        <v>773.01</v>
      </c>
      <c r="H17" s="116">
        <f t="shared" si="1"/>
        <v>4.4904635099149797</v>
      </c>
    </row>
    <row r="18" spans="1:8" ht="39.950000000000003" customHeight="1">
      <c r="A18" s="81" t="s">
        <v>481</v>
      </c>
      <c r="B18" s="54">
        <v>34.049999999999997</v>
      </c>
      <c r="C18" s="55">
        <v>1021.5</v>
      </c>
      <c r="D18" s="116">
        <f t="shared" si="0"/>
        <v>4.3838136112814201</v>
      </c>
      <c r="E18" s="56"/>
      <c r="F18" s="54">
        <v>26.789333333333332</v>
      </c>
      <c r="G18" s="55">
        <v>803.68</v>
      </c>
      <c r="H18" s="116">
        <f t="shared" si="1"/>
        <v>3.9676071460912481</v>
      </c>
    </row>
    <row r="19" spans="1:8" ht="39.950000000000003" customHeight="1">
      <c r="A19" s="81" t="s">
        <v>482</v>
      </c>
      <c r="B19" s="114">
        <v>35.700000000000003</v>
      </c>
      <c r="C19" s="115">
        <v>1071</v>
      </c>
      <c r="D19" s="116">
        <f>(C19-C18)/C18*100</f>
        <v>4.8458149779735686</v>
      </c>
      <c r="E19" s="56"/>
      <c r="F19" s="114">
        <v>28.2</v>
      </c>
      <c r="G19" s="115">
        <v>846</v>
      </c>
      <c r="H19" s="116">
        <f>(G19-G18)/G18*100</f>
        <v>5.2657774238502952</v>
      </c>
    </row>
    <row r="20" spans="1:8" ht="39.950000000000003" customHeight="1">
      <c r="A20" s="81" t="s">
        <v>483</v>
      </c>
      <c r="B20" s="54">
        <v>37.799999999999997</v>
      </c>
      <c r="C20" s="55">
        <v>1134</v>
      </c>
      <c r="D20" s="193">
        <f>(C20-C19)/C19*100</f>
        <v>5.8823529411764701</v>
      </c>
      <c r="E20" s="56"/>
      <c r="F20" s="54">
        <v>29.7</v>
      </c>
      <c r="G20" s="55">
        <v>891.03</v>
      </c>
      <c r="H20" s="193">
        <f>(G20-G19)/G19*100</f>
        <v>5.3226950354609901</v>
      </c>
    </row>
    <row r="21" spans="1:8" ht="39.950000000000003" customHeight="1">
      <c r="A21" s="81" t="s">
        <v>484</v>
      </c>
      <c r="B21" s="114">
        <f>C21/30</f>
        <v>40.049999999999997</v>
      </c>
      <c r="C21" s="115">
        <v>1201.5</v>
      </c>
      <c r="D21" s="193">
        <f t="shared" ref="D21:D22" si="2">(C21-C20)/C20*100</f>
        <v>5.9523809523809517</v>
      </c>
      <c r="E21" s="56"/>
      <c r="F21" s="114">
        <f>G21/30</f>
        <v>31.635666666666669</v>
      </c>
      <c r="G21" s="115">
        <v>949.07</v>
      </c>
      <c r="H21" s="193">
        <f t="shared" ref="H21:H24" si="3">(G21-G20)/G20*100</f>
        <v>6.5138098604985331</v>
      </c>
    </row>
    <row r="22" spans="1:8" ht="39.950000000000003" customHeight="1">
      <c r="A22" s="81" t="s">
        <v>485</v>
      </c>
      <c r="B22" s="114">
        <v>42.45</v>
      </c>
      <c r="C22" s="115">
        <v>1273.5</v>
      </c>
      <c r="D22" s="193">
        <f t="shared" si="2"/>
        <v>5.9925093632958806</v>
      </c>
      <c r="E22" s="56"/>
      <c r="F22" s="114">
        <v>33.351333333333329</v>
      </c>
      <c r="G22" s="115">
        <v>1000.54</v>
      </c>
      <c r="H22" s="193">
        <f t="shared" si="3"/>
        <v>5.4232037678990919</v>
      </c>
    </row>
    <row r="23" spans="1:8" ht="39.950000000000003" customHeight="1">
      <c r="A23" s="301" t="s">
        <v>486</v>
      </c>
      <c r="B23" s="302">
        <v>54.9</v>
      </c>
      <c r="C23" s="303">
        <v>1647</v>
      </c>
      <c r="D23" s="193">
        <f t="shared" ref="D23" si="4">(C23-C22)/C22*100</f>
        <v>29.328621908127207</v>
      </c>
      <c r="E23" s="56"/>
      <c r="F23" s="302">
        <v>43.366333330000003</v>
      </c>
      <c r="G23" s="303">
        <v>1300.9899999000002</v>
      </c>
      <c r="H23" s="193">
        <f>(G23-G22)/G22*100</f>
        <v>30.028784446398966</v>
      </c>
    </row>
    <row r="24" spans="1:8" ht="39.950000000000003" customHeight="1">
      <c r="A24" s="81" t="s">
        <v>519</v>
      </c>
      <c r="B24" s="54">
        <v>59.25</v>
      </c>
      <c r="C24" s="55">
        <v>1777.5</v>
      </c>
      <c r="D24" s="193">
        <f>(C24-C23)/C23*100</f>
        <v>7.9234972677595632</v>
      </c>
      <c r="E24" s="56"/>
      <c r="F24" s="54">
        <f>G24/30</f>
        <v>46.802</v>
      </c>
      <c r="G24" s="55">
        <v>1404.06</v>
      </c>
      <c r="H24" s="193">
        <f t="shared" si="3"/>
        <v>7.9224283128941959</v>
      </c>
    </row>
    <row r="25" spans="1:8" ht="39.950000000000003" customHeight="1">
      <c r="A25" s="81" t="s">
        <v>571</v>
      </c>
      <c r="B25" s="54">
        <v>67.650000000000006</v>
      </c>
      <c r="C25" s="55">
        <v>2029.5</v>
      </c>
      <c r="D25" s="193">
        <f t="shared" ref="D25:D30" si="5">(C25-C24)/C24*100</f>
        <v>14.177215189873419</v>
      </c>
      <c r="E25" s="56"/>
      <c r="F25" s="54">
        <f>G25/30</f>
        <v>53.437333333333328</v>
      </c>
      <c r="G25" s="55">
        <v>1603.12</v>
      </c>
      <c r="H25" s="193">
        <f t="shared" ref="H25:H30" si="6">(G25-G24)/G24*100</f>
        <v>14.177456803840288</v>
      </c>
    </row>
    <row r="26" spans="1:8" ht="39.950000000000003" customHeight="1">
      <c r="A26" s="81" t="s">
        <v>815</v>
      </c>
      <c r="B26" s="54">
        <f>C26/30</f>
        <v>85.28</v>
      </c>
      <c r="C26" s="55">
        <v>2558.4</v>
      </c>
      <c r="D26" s="193">
        <f t="shared" si="5"/>
        <v>26.060606060606066</v>
      </c>
      <c r="E26" s="56"/>
      <c r="F26" s="54">
        <f>G26/30</f>
        <v>67.36333333333333</v>
      </c>
      <c r="G26" s="55">
        <v>2020.9</v>
      </c>
      <c r="H26" s="193">
        <f t="shared" si="6"/>
        <v>26.060432157293295</v>
      </c>
    </row>
    <row r="27" spans="1:8" ht="39.950000000000003" customHeight="1">
      <c r="A27" s="81" t="s">
        <v>816</v>
      </c>
      <c r="B27" s="54">
        <f>C27/30</f>
        <v>98.1</v>
      </c>
      <c r="C27" s="55">
        <v>2943</v>
      </c>
      <c r="D27" s="193">
        <f t="shared" si="5"/>
        <v>15.032833020637895</v>
      </c>
      <c r="E27" s="56"/>
      <c r="F27" s="54">
        <f>G27/30</f>
        <v>77.490333333333339</v>
      </c>
      <c r="G27" s="55">
        <v>2324.71</v>
      </c>
      <c r="H27" s="193">
        <f t="shared" si="6"/>
        <v>15.033400959968327</v>
      </c>
    </row>
    <row r="28" spans="1:8" s="87" customFormat="1" ht="41.25" customHeight="1">
      <c r="A28" s="81" t="s">
        <v>819</v>
      </c>
      <c r="B28" s="54">
        <f>C28/30</f>
        <v>119.25</v>
      </c>
      <c r="C28" s="95">
        <v>3577.5</v>
      </c>
      <c r="D28" s="193">
        <f t="shared" si="5"/>
        <v>21.559633027522938</v>
      </c>
      <c r="E28" s="56"/>
      <c r="F28" s="54">
        <f>G28/30</f>
        <v>94.196666666666673</v>
      </c>
      <c r="G28" s="95">
        <v>2825.9</v>
      </c>
      <c r="H28" s="193">
        <f t="shared" si="6"/>
        <v>21.559248250319396</v>
      </c>
    </row>
    <row r="29" spans="1:8" s="87" customFormat="1" ht="37.9" customHeight="1">
      <c r="A29" s="81" t="s">
        <v>1150</v>
      </c>
      <c r="B29" s="54">
        <f t="shared" ref="B29:B30" si="7">C29/30</f>
        <v>166.8</v>
      </c>
      <c r="C29" s="55">
        <v>5004</v>
      </c>
      <c r="D29" s="193">
        <f t="shared" si="5"/>
        <v>39.874213836477992</v>
      </c>
      <c r="E29" s="56"/>
      <c r="F29" s="54">
        <f t="shared" ref="F29:F30" si="8">G29/30</f>
        <v>141.78</v>
      </c>
      <c r="G29" s="95">
        <v>4253.3999999999996</v>
      </c>
      <c r="H29" s="193">
        <f t="shared" si="6"/>
        <v>50.514880215152679</v>
      </c>
    </row>
    <row r="30" spans="1:8" s="87" customFormat="1" ht="37.9" customHeight="1" thickBot="1">
      <c r="A30" s="463">
        <v>44743</v>
      </c>
      <c r="B30" s="940">
        <f t="shared" si="7"/>
        <v>215.7</v>
      </c>
      <c r="C30" s="942">
        <v>6471</v>
      </c>
      <c r="D30" s="840">
        <f t="shared" si="5"/>
        <v>29.31654676258993</v>
      </c>
      <c r="E30" s="56"/>
      <c r="F30" s="940">
        <f t="shared" si="8"/>
        <v>183.345</v>
      </c>
      <c r="G30" s="941">
        <v>5500.35</v>
      </c>
      <c r="H30" s="840">
        <f t="shared" si="6"/>
        <v>29.316546762589944</v>
      </c>
    </row>
  </sheetData>
  <mergeCells count="6">
    <mergeCell ref="A3:H3"/>
    <mergeCell ref="A1:C1"/>
    <mergeCell ref="F1:H1"/>
    <mergeCell ref="D4:H4"/>
    <mergeCell ref="B5:H5"/>
    <mergeCell ref="A5:A6"/>
  </mergeCells>
  <phoneticPr fontId="39" type="noConversion"/>
  <printOptions horizontalCentered="1" verticalCentered="1"/>
  <pageMargins left="0.78740157480314965" right="0.70866141732283472" top="0" bottom="0.74803149606299213" header="0.31496062992125984" footer="0.31496062992125984"/>
  <pageSetup paperSize="9" scale="8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view="pageBreakPreview" topLeftCell="A8" zoomScale="80" zoomScaleNormal="100" zoomScaleSheetLayoutView="80" workbookViewId="0">
      <selection activeCell="J38" sqref="J38"/>
    </sheetView>
  </sheetViews>
  <sheetFormatPr defaultColWidth="8.85546875" defaultRowHeight="15"/>
  <cols>
    <col min="1" max="1" width="11" style="60" customWidth="1"/>
    <col min="2" max="4" width="13.7109375" style="61" customWidth="1"/>
    <col min="5" max="5" width="1" style="61" customWidth="1"/>
    <col min="6" max="7" width="13.7109375" style="62" customWidth="1"/>
    <col min="8" max="8" width="13.7109375" style="63" customWidth="1"/>
    <col min="9" max="16384" width="8.85546875" style="61"/>
  </cols>
  <sheetData>
    <row r="1" spans="1:11" s="53" customFormat="1" ht="33.75" customHeight="1">
      <c r="A1" s="1266" t="s">
        <v>814</v>
      </c>
      <c r="B1" s="1266"/>
      <c r="C1" s="1266"/>
      <c r="D1" s="591"/>
      <c r="E1" s="591"/>
      <c r="F1" s="1267" t="s">
        <v>63</v>
      </c>
      <c r="G1" s="1267"/>
      <c r="H1" s="1267"/>
      <c r="I1" s="57"/>
      <c r="J1" s="57"/>
      <c r="K1" s="57"/>
    </row>
    <row r="2" spans="1:11" s="53" customFormat="1" ht="9.75" customHeight="1">
      <c r="A2" s="460"/>
      <c r="B2" s="460"/>
      <c r="C2" s="460"/>
      <c r="D2" s="461"/>
      <c r="E2" s="461"/>
      <c r="F2" s="462"/>
      <c r="G2" s="462"/>
      <c r="H2" s="462"/>
      <c r="I2" s="57"/>
      <c r="J2" s="57"/>
      <c r="K2" s="57"/>
    </row>
    <row r="3" spans="1:11" ht="44.25" customHeight="1">
      <c r="A3" s="1276" t="s">
        <v>926</v>
      </c>
      <c r="B3" s="1276"/>
      <c r="C3" s="1276"/>
      <c r="D3" s="1276"/>
      <c r="E3" s="1276"/>
      <c r="F3" s="1276"/>
      <c r="G3" s="1276"/>
      <c r="H3" s="1276"/>
    </row>
    <row r="4" spans="1:11" ht="8.1" customHeight="1" thickBot="1">
      <c r="A4" s="1284"/>
      <c r="B4" s="1284"/>
      <c r="C4" s="1284"/>
      <c r="D4" s="1284"/>
      <c r="E4" s="1284"/>
      <c r="F4" s="1284"/>
      <c r="G4" s="1284"/>
      <c r="H4" s="1284"/>
    </row>
    <row r="5" spans="1:11" ht="51" customHeight="1">
      <c r="A5" s="1277" t="s">
        <v>87</v>
      </c>
      <c r="B5" s="1279" t="s">
        <v>76</v>
      </c>
      <c r="C5" s="1279"/>
      <c r="D5" s="1280"/>
      <c r="E5" s="82"/>
      <c r="F5" s="1281" t="s">
        <v>75</v>
      </c>
      <c r="G5" s="1282"/>
      <c r="H5" s="1283"/>
    </row>
    <row r="6" spans="1:11" ht="72.75">
      <c r="A6" s="1278"/>
      <c r="B6" s="595" t="s">
        <v>77</v>
      </c>
      <c r="C6" s="595" t="s">
        <v>78</v>
      </c>
      <c r="D6" s="596" t="s">
        <v>79</v>
      </c>
      <c r="E6" s="82"/>
      <c r="F6" s="597" t="s">
        <v>77</v>
      </c>
      <c r="G6" s="595" t="s">
        <v>78</v>
      </c>
      <c r="H6" s="596" t="s">
        <v>79</v>
      </c>
    </row>
    <row r="7" spans="1:11" ht="45" customHeight="1">
      <c r="A7" s="64">
        <v>2011</v>
      </c>
      <c r="B7" s="95">
        <v>639.62333333333333</v>
      </c>
      <c r="C7" s="95">
        <v>810</v>
      </c>
      <c r="D7" s="96">
        <v>984.15</v>
      </c>
      <c r="E7" s="97"/>
      <c r="F7" s="98">
        <v>554.79</v>
      </c>
      <c r="G7" s="95">
        <v>691.5</v>
      </c>
      <c r="H7" s="99">
        <v>854.40333333333331</v>
      </c>
    </row>
    <row r="8" spans="1:11" ht="45" customHeight="1">
      <c r="A8" s="64">
        <v>2012</v>
      </c>
      <c r="B8" s="95">
        <v>720.46</v>
      </c>
      <c r="C8" s="95">
        <v>913.5</v>
      </c>
      <c r="D8" s="96">
        <v>1064.2249999999999</v>
      </c>
      <c r="E8" s="97"/>
      <c r="F8" s="98">
        <v>627.03499999999997</v>
      </c>
      <c r="G8" s="95">
        <v>783</v>
      </c>
      <c r="H8" s="99">
        <v>912.19500000000005</v>
      </c>
    </row>
    <row r="9" spans="1:11" ht="45" customHeight="1">
      <c r="A9" s="64">
        <v>2013</v>
      </c>
      <c r="B9" s="95">
        <f>(773.01+803.68)/2</f>
        <v>788.34500000000003</v>
      </c>
      <c r="C9" s="95">
        <f>(978.6+1021.5)/2</f>
        <v>1000.05</v>
      </c>
      <c r="D9" s="96">
        <f>(1140.07+1190.05)/2</f>
        <v>1165.06</v>
      </c>
      <c r="E9" s="97"/>
      <c r="F9" s="98">
        <f>(673.28+700.73)/2</f>
        <v>687.005</v>
      </c>
      <c r="G9" s="95">
        <f>(839.1+877.5)/2</f>
        <v>858.3</v>
      </c>
      <c r="H9" s="99">
        <f>(977.55+1022.29)/2</f>
        <v>999.92</v>
      </c>
    </row>
    <row r="10" spans="1:11" ht="45" customHeight="1">
      <c r="A10" s="64">
        <v>2014</v>
      </c>
      <c r="B10" s="95">
        <v>868.52</v>
      </c>
      <c r="C10" s="95">
        <v>1102.5</v>
      </c>
      <c r="D10" s="96">
        <v>1290.0899999999999</v>
      </c>
      <c r="E10" s="97"/>
      <c r="F10" s="98">
        <v>868.52</v>
      </c>
      <c r="G10" s="95">
        <v>1102.5</v>
      </c>
      <c r="H10" s="96">
        <v>1290.0899999999999</v>
      </c>
    </row>
    <row r="11" spans="1:11" ht="45" customHeight="1">
      <c r="A11" s="243">
        <v>2015</v>
      </c>
      <c r="B11" s="244">
        <v>974.81</v>
      </c>
      <c r="C11" s="244">
        <v>1237.5</v>
      </c>
      <c r="D11" s="245">
        <v>1454.06</v>
      </c>
      <c r="E11" s="246"/>
      <c r="F11" s="247">
        <v>974.81</v>
      </c>
      <c r="G11" s="244">
        <v>1237.5</v>
      </c>
      <c r="H11" s="245">
        <v>1454.06</v>
      </c>
    </row>
    <row r="12" spans="1:11" ht="45" customHeight="1">
      <c r="A12" s="64">
        <v>2016</v>
      </c>
      <c r="B12" s="95">
        <v>1300.99</v>
      </c>
      <c r="C12" s="95">
        <v>1647</v>
      </c>
      <c r="D12" s="96">
        <v>1935.23</v>
      </c>
      <c r="E12" s="304"/>
      <c r="F12" s="98">
        <v>1300.99</v>
      </c>
      <c r="G12" s="95">
        <v>1647</v>
      </c>
      <c r="H12" s="96">
        <v>1935.23</v>
      </c>
    </row>
    <row r="13" spans="1:11" ht="45" customHeight="1">
      <c r="A13" s="64">
        <v>2017</v>
      </c>
      <c r="B13" s="95">
        <v>1404.06</v>
      </c>
      <c r="C13" s="95">
        <v>1777.5</v>
      </c>
      <c r="D13" s="96" t="s">
        <v>520</v>
      </c>
      <c r="E13" s="97"/>
      <c r="F13" s="98">
        <v>1404.06</v>
      </c>
      <c r="G13" s="95">
        <v>1777.5</v>
      </c>
      <c r="H13" s="96" t="s">
        <v>520</v>
      </c>
    </row>
    <row r="14" spans="1:11" ht="45" customHeight="1">
      <c r="A14" s="243">
        <v>2018</v>
      </c>
      <c r="B14" s="244">
        <v>1603.12</v>
      </c>
      <c r="C14" s="244">
        <v>2029.5</v>
      </c>
      <c r="D14" s="245">
        <v>2384.66</v>
      </c>
      <c r="E14" s="246"/>
      <c r="F14" s="247">
        <v>1603.12</v>
      </c>
      <c r="G14" s="244">
        <v>2029.5</v>
      </c>
      <c r="H14" s="245">
        <v>2384.66</v>
      </c>
    </row>
    <row r="15" spans="1:11" ht="45" customHeight="1">
      <c r="A15" s="64">
        <v>2019</v>
      </c>
      <c r="B15" s="95">
        <v>2020.9</v>
      </c>
      <c r="C15" s="95">
        <v>2558.4</v>
      </c>
      <c r="D15" s="96">
        <v>3006.12</v>
      </c>
      <c r="E15" s="304"/>
      <c r="F15" s="98">
        <v>2020.9</v>
      </c>
      <c r="G15" s="95">
        <v>2558.4</v>
      </c>
      <c r="H15" s="96">
        <v>3006.12</v>
      </c>
    </row>
    <row r="16" spans="1:11" ht="45" customHeight="1">
      <c r="A16" s="64">
        <v>2020</v>
      </c>
      <c r="B16" s="95">
        <v>2324.71</v>
      </c>
      <c r="C16" s="95">
        <v>2943</v>
      </c>
      <c r="D16" s="96">
        <v>3458.03</v>
      </c>
      <c r="E16" s="97"/>
      <c r="F16" s="98">
        <v>2324.71</v>
      </c>
      <c r="G16" s="95">
        <v>2943</v>
      </c>
      <c r="H16" s="96">
        <v>3458.03</v>
      </c>
    </row>
    <row r="17" spans="1:8" ht="42" customHeight="1">
      <c r="A17" s="64">
        <v>2021</v>
      </c>
      <c r="B17" s="95">
        <v>2825.9</v>
      </c>
      <c r="C17" s="95">
        <v>3577.5</v>
      </c>
      <c r="D17" s="96">
        <v>4203.5600000000004</v>
      </c>
      <c r="E17" s="97"/>
      <c r="F17" s="98">
        <v>2825.9</v>
      </c>
      <c r="G17" s="95">
        <v>3577.5</v>
      </c>
      <c r="H17" s="96">
        <v>4203.5600000000004</v>
      </c>
    </row>
    <row r="18" spans="1:8" ht="42" customHeight="1" thickBot="1">
      <c r="A18" s="943">
        <v>2022</v>
      </c>
      <c r="B18" s="941">
        <v>5500.35</v>
      </c>
      <c r="C18" s="942">
        <v>6471</v>
      </c>
      <c r="D18" s="944">
        <v>7603.43</v>
      </c>
      <c r="E18" s="97"/>
      <c r="F18" s="945">
        <v>5500.35</v>
      </c>
      <c r="G18" s="946">
        <v>6471</v>
      </c>
      <c r="H18" s="944">
        <v>7603.43</v>
      </c>
    </row>
    <row r="19" spans="1:8" s="87" customFormat="1" ht="33.75" customHeight="1">
      <c r="A19" s="1274" t="s">
        <v>1198</v>
      </c>
      <c r="B19" s="1275"/>
      <c r="C19" s="1275"/>
      <c r="D19" s="1275"/>
      <c r="E19" s="1275"/>
      <c r="F19" s="1275"/>
      <c r="G19" s="1275"/>
      <c r="H19" s="1275"/>
    </row>
    <row r="20" spans="1:8" ht="20.100000000000001" customHeight="1"/>
    <row r="21" spans="1:8" ht="20.100000000000001" customHeight="1"/>
    <row r="22" spans="1:8" ht="20.100000000000001" customHeight="1"/>
    <row r="23" spans="1:8" ht="20.100000000000001" customHeight="1"/>
    <row r="24" spans="1:8" ht="48.75" customHeight="1"/>
    <row r="25" spans="1:8" ht="52.5" customHeight="1"/>
  </sheetData>
  <mergeCells count="8">
    <mergeCell ref="A19:H19"/>
    <mergeCell ref="A1:C1"/>
    <mergeCell ref="F1:H1"/>
    <mergeCell ref="A3:H3"/>
    <mergeCell ref="A5:A6"/>
    <mergeCell ref="B5:D5"/>
    <mergeCell ref="F5:H5"/>
    <mergeCell ref="A4:H4"/>
  </mergeCells>
  <phoneticPr fontId="39" type="noConversion"/>
  <printOptions horizontalCentered="1" verticalCentered="1"/>
  <pageMargins left="0.9055118110236221" right="0.70866141732283472" top="0" bottom="1.1417322834645669"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view="pageBreakPreview" topLeftCell="A13" zoomScale="80" zoomScaleNormal="70" zoomScaleSheetLayoutView="80" zoomScalePageLayoutView="39" workbookViewId="0">
      <selection activeCell="C22" sqref="C22"/>
    </sheetView>
  </sheetViews>
  <sheetFormatPr defaultColWidth="9.140625" defaultRowHeight="12.75"/>
  <cols>
    <col min="1" max="1" width="50.140625" style="2" customWidth="1"/>
    <col min="2" max="2" width="4.140625" style="1" customWidth="1"/>
    <col min="3" max="3" width="54.85546875" style="104" customWidth="1"/>
    <col min="4" max="16384" width="9.140625" style="1"/>
  </cols>
  <sheetData>
    <row r="1" spans="1:3" ht="36.75" customHeight="1">
      <c r="A1" s="507" t="s">
        <v>679</v>
      </c>
      <c r="B1" s="505"/>
      <c r="C1" s="500" t="s">
        <v>680</v>
      </c>
    </row>
    <row r="2" spans="1:3" ht="27" customHeight="1"/>
    <row r="3" spans="1:3" s="6" customFormat="1" ht="33.75" customHeight="1">
      <c r="A3" s="392" t="s">
        <v>735</v>
      </c>
      <c r="B3" s="393"/>
      <c r="C3" s="394" t="s">
        <v>736</v>
      </c>
    </row>
    <row r="4" spans="1:3" s="6" customFormat="1" ht="36.75" customHeight="1">
      <c r="A4" s="395" t="s">
        <v>737</v>
      </c>
      <c r="B4" s="396"/>
      <c r="C4" s="397" t="s">
        <v>738</v>
      </c>
    </row>
    <row r="5" spans="1:3" ht="27" customHeight="1">
      <c r="A5" s="398" t="s">
        <v>739</v>
      </c>
      <c r="B5" s="399"/>
      <c r="C5" s="394" t="s">
        <v>740</v>
      </c>
    </row>
    <row r="6" spans="1:3" ht="54" customHeight="1">
      <c r="A6" s="359" t="s">
        <v>681</v>
      </c>
      <c r="B6" s="399"/>
      <c r="C6" s="364" t="s">
        <v>688</v>
      </c>
    </row>
    <row r="7" spans="1:3" ht="37.5" customHeight="1">
      <c r="A7" s="360" t="s">
        <v>685</v>
      </c>
      <c r="B7" s="399"/>
      <c r="C7" s="365" t="s">
        <v>689</v>
      </c>
    </row>
    <row r="8" spans="1:3" ht="37.5" customHeight="1">
      <c r="A8" s="361" t="s">
        <v>684</v>
      </c>
      <c r="B8" s="399"/>
      <c r="C8" s="366" t="s">
        <v>690</v>
      </c>
    </row>
    <row r="9" spans="1:3" ht="42" customHeight="1">
      <c r="A9" s="360" t="s">
        <v>671</v>
      </c>
      <c r="B9" s="399"/>
      <c r="C9" s="400" t="s">
        <v>741</v>
      </c>
    </row>
    <row r="10" spans="1:3" ht="47.25" customHeight="1">
      <c r="A10" s="360" t="s">
        <v>672</v>
      </c>
      <c r="B10" s="399"/>
      <c r="C10" s="365" t="s">
        <v>691</v>
      </c>
    </row>
    <row r="11" spans="1:3" ht="42" customHeight="1">
      <c r="A11" s="361" t="s">
        <v>682</v>
      </c>
      <c r="B11" s="399"/>
      <c r="C11" s="367" t="s">
        <v>742</v>
      </c>
    </row>
    <row r="12" spans="1:3" ht="50.25" customHeight="1">
      <c r="A12" s="360" t="s">
        <v>686</v>
      </c>
      <c r="B12" s="399"/>
      <c r="C12" s="365" t="s">
        <v>692</v>
      </c>
    </row>
    <row r="13" spans="1:3" ht="28.5" customHeight="1">
      <c r="A13" s="362" t="s">
        <v>673</v>
      </c>
      <c r="B13" s="399"/>
      <c r="C13" s="368" t="s">
        <v>693</v>
      </c>
    </row>
    <row r="14" spans="1:3" ht="61.5" customHeight="1">
      <c r="A14" s="360" t="s">
        <v>674</v>
      </c>
      <c r="B14" s="401"/>
      <c r="C14" s="365" t="s">
        <v>694</v>
      </c>
    </row>
    <row r="15" spans="1:3" ht="27.75" customHeight="1">
      <c r="A15" s="363" t="s">
        <v>687</v>
      </c>
      <c r="B15" s="402"/>
      <c r="C15" s="369" t="s">
        <v>695</v>
      </c>
    </row>
    <row r="16" spans="1:3" ht="60.75" customHeight="1">
      <c r="A16" s="360" t="s">
        <v>675</v>
      </c>
      <c r="B16" s="399"/>
      <c r="C16" s="365" t="s">
        <v>696</v>
      </c>
    </row>
    <row r="17" spans="1:3" ht="26.25" customHeight="1">
      <c r="A17" s="360" t="s">
        <v>683</v>
      </c>
      <c r="B17" s="399"/>
      <c r="C17" s="365" t="s">
        <v>697</v>
      </c>
    </row>
    <row r="18" spans="1:3" ht="45" customHeight="1">
      <c r="A18" s="360" t="s">
        <v>676</v>
      </c>
      <c r="B18" s="399"/>
      <c r="C18" s="365" t="s">
        <v>698</v>
      </c>
    </row>
    <row r="19" spans="1:3" ht="24" customHeight="1">
      <c r="A19" s="360" t="s">
        <v>677</v>
      </c>
      <c r="B19" s="399"/>
      <c r="C19" s="365" t="s">
        <v>699</v>
      </c>
    </row>
    <row r="20" spans="1:3" ht="30.75" customHeight="1">
      <c r="A20" s="362" t="s">
        <v>678</v>
      </c>
      <c r="B20" s="399"/>
      <c r="C20" s="370" t="s">
        <v>700</v>
      </c>
    </row>
    <row r="21" spans="1:3" ht="135.75" customHeight="1">
      <c r="A21" s="360" t="s">
        <v>821</v>
      </c>
      <c r="B21" s="399"/>
      <c r="C21" s="365" t="s">
        <v>822</v>
      </c>
    </row>
    <row r="22" spans="1:3" ht="155.25" customHeight="1">
      <c r="A22" s="7"/>
      <c r="C22" s="76"/>
    </row>
    <row r="23" spans="1:3" ht="30" customHeight="1">
      <c r="A23" s="9"/>
      <c r="B23" s="10"/>
      <c r="C23" s="11"/>
    </row>
    <row r="24" spans="1:3" ht="210.75" customHeight="1">
      <c r="A24" s="7"/>
      <c r="B24" s="2"/>
      <c r="C24" s="76"/>
    </row>
    <row r="25" spans="1:3" ht="38.25" customHeight="1">
      <c r="A25" s="7"/>
      <c r="C25" s="358"/>
    </row>
    <row r="26" spans="1:3" ht="38.25" customHeight="1">
      <c r="A26" s="7"/>
      <c r="B26" s="2"/>
      <c r="C26" s="76"/>
    </row>
    <row r="27" spans="1:3" ht="45.75" customHeight="1">
      <c r="A27" s="13"/>
      <c r="B27" s="14"/>
      <c r="C27" s="106"/>
    </row>
    <row r="28" spans="1:3" ht="270.75" customHeight="1">
      <c r="A28" s="105"/>
      <c r="B28" s="2"/>
      <c r="C28" s="106"/>
    </row>
    <row r="29" spans="1:3" ht="24" customHeight="1">
      <c r="A29" s="9"/>
      <c r="B29" s="10"/>
      <c r="C29" s="11"/>
    </row>
    <row r="30" spans="1:3" ht="159.75" customHeight="1">
      <c r="A30" s="13"/>
      <c r="B30" s="14"/>
      <c r="C30" s="106"/>
    </row>
    <row r="31" spans="1:3" ht="219.75" customHeight="1">
      <c r="A31" s="7"/>
      <c r="B31" s="8"/>
      <c r="C31" s="106"/>
    </row>
    <row r="32" spans="1:3" ht="170.25" customHeight="1">
      <c r="A32" s="7"/>
      <c r="B32" s="14"/>
      <c r="C32" s="106"/>
    </row>
    <row r="33" spans="1:3" ht="47.25" customHeight="1">
      <c r="A33" s="13"/>
      <c r="B33" s="14"/>
      <c r="C33" s="106"/>
    </row>
    <row r="34" spans="1:3" ht="88.5" customHeight="1">
      <c r="A34" s="13"/>
      <c r="B34" s="14"/>
      <c r="C34" s="106"/>
    </row>
    <row r="35" spans="1:3" ht="75.75" customHeight="1">
      <c r="A35" s="13"/>
      <c r="C35" s="106"/>
    </row>
    <row r="36" spans="1:3" ht="3.75" customHeight="1">
      <c r="A36" s="12"/>
    </row>
    <row r="38" spans="1:3" ht="45.75" customHeight="1"/>
  </sheetData>
  <pageMargins left="0.70866141732283472" right="0.70866141732283472" top="0.74803149606299213" bottom="0.74803149606299213" header="0.31496062992125984" footer="0.31496062992125984"/>
  <pageSetup paperSize="9" scale="6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showGridLines="0" view="pageBreakPreview" zoomScale="90" zoomScaleNormal="100" zoomScaleSheetLayoutView="90" workbookViewId="0">
      <selection activeCell="B17" sqref="B17"/>
    </sheetView>
  </sheetViews>
  <sheetFormatPr defaultColWidth="9.140625" defaultRowHeight="12.75"/>
  <cols>
    <col min="1" max="1" width="0.85546875" style="49" customWidth="1"/>
    <col min="2" max="2" width="7.140625" style="49" customWidth="1"/>
    <col min="3" max="3" width="24.42578125" style="49" customWidth="1"/>
    <col min="4" max="4" width="13.140625" style="49" customWidth="1"/>
    <col min="5" max="5" width="13" style="49" customWidth="1"/>
    <col min="6" max="6" width="29.5703125" style="49" customWidth="1"/>
    <col min="7" max="7" width="23.28515625" style="49" customWidth="1"/>
    <col min="8" max="8" width="3.5703125" style="49" customWidth="1"/>
    <col min="9" max="9" width="13.85546875" style="49" customWidth="1"/>
    <col min="10" max="10" width="9.7109375" style="49" customWidth="1"/>
    <col min="11" max="11" width="8.85546875" style="49" customWidth="1"/>
    <col min="12" max="16384" width="9.140625" style="49"/>
  </cols>
  <sheetData>
    <row r="1" spans="2:8" s="464" customFormat="1" ht="38.1" customHeight="1" thickBot="1">
      <c r="B1" s="802" t="s">
        <v>634</v>
      </c>
      <c r="C1" s="803"/>
      <c r="D1" s="1285" t="s">
        <v>63</v>
      </c>
      <c r="E1" s="1285"/>
      <c r="F1" s="1285"/>
      <c r="G1" s="1286"/>
    </row>
    <row r="2" spans="2:8" s="1" customFormat="1" ht="3.75" customHeight="1">
      <c r="B2" s="40"/>
    </row>
    <row r="3" spans="2:8" ht="36.75" customHeight="1">
      <c r="B3" s="1288" t="s">
        <v>1151</v>
      </c>
      <c r="C3" s="1288"/>
      <c r="D3" s="1288"/>
      <c r="E3" s="1288"/>
      <c r="F3" s="1288"/>
      <c r="G3" s="1288"/>
    </row>
    <row r="4" spans="2:8" ht="12" customHeight="1" thickBot="1">
      <c r="B4" s="766"/>
      <c r="C4" s="766"/>
      <c r="D4" s="766"/>
      <c r="E4" s="766"/>
      <c r="F4" s="766"/>
      <c r="G4" s="766"/>
    </row>
    <row r="5" spans="2:8" ht="38.1" customHeight="1" thickBot="1">
      <c r="B5" s="1289" t="s">
        <v>345</v>
      </c>
      <c r="C5" s="1290"/>
      <c r="D5" s="1290"/>
      <c r="E5" s="1290"/>
      <c r="F5" s="1290"/>
      <c r="G5" s="1291"/>
    </row>
    <row r="6" spans="2:8" ht="24" customHeight="1">
      <c r="B6" s="465" t="s">
        <v>151</v>
      </c>
      <c r="C6" s="465"/>
      <c r="D6" s="466"/>
      <c r="E6" s="467"/>
      <c r="F6" s="466"/>
      <c r="G6" s="865">
        <v>5004</v>
      </c>
    </row>
    <row r="7" spans="2:8" ht="24" customHeight="1">
      <c r="B7" s="468" t="s">
        <v>666</v>
      </c>
      <c r="C7" s="468"/>
      <c r="D7" s="469"/>
      <c r="E7" s="470"/>
      <c r="F7" s="469"/>
      <c r="G7" s="866">
        <v>700.56</v>
      </c>
    </row>
    <row r="8" spans="2:8" ht="24" customHeight="1">
      <c r="B8" s="471" t="s">
        <v>667</v>
      </c>
      <c r="C8" s="471"/>
      <c r="D8" s="472"/>
      <c r="E8" s="473"/>
      <c r="F8" s="472"/>
      <c r="G8" s="865">
        <v>50.04</v>
      </c>
    </row>
    <row r="9" spans="2:8" ht="24" customHeight="1" thickBot="1">
      <c r="B9" s="474" t="s">
        <v>168</v>
      </c>
      <c r="C9" s="474"/>
      <c r="D9" s="475"/>
      <c r="E9" s="476"/>
      <c r="F9" s="475"/>
      <c r="G9" s="867">
        <v>750.6</v>
      </c>
    </row>
    <row r="10" spans="2:8" ht="21.75" customHeight="1" thickTop="1">
      <c r="B10" s="477" t="s">
        <v>1200</v>
      </c>
      <c r="C10" s="477"/>
      <c r="D10" s="478"/>
      <c r="E10" s="478"/>
      <c r="F10" s="478"/>
      <c r="G10" s="868">
        <v>4253.3999999999996</v>
      </c>
    </row>
    <row r="11" spans="2:8" ht="9.9499999999999993" customHeight="1" thickBot="1">
      <c r="B11" s="479"/>
      <c r="C11" s="480"/>
      <c r="D11" s="481"/>
      <c r="E11" s="482"/>
      <c r="F11" s="483"/>
      <c r="G11" s="481"/>
    </row>
    <row r="12" spans="2:8" ht="21.75" customHeight="1" thickBot="1">
      <c r="B12" s="600" t="s">
        <v>346</v>
      </c>
      <c r="C12" s="598"/>
      <c r="D12" s="598"/>
      <c r="E12" s="598"/>
      <c r="F12" s="598"/>
      <c r="G12" s="599"/>
    </row>
    <row r="13" spans="2:8" ht="21.75" customHeight="1">
      <c r="B13" s="484" t="s">
        <v>151</v>
      </c>
      <c r="C13" s="470"/>
      <c r="D13" s="470"/>
      <c r="E13" s="470"/>
      <c r="F13" s="470"/>
      <c r="G13" s="869">
        <v>5004</v>
      </c>
    </row>
    <row r="14" spans="2:8" ht="21.75" customHeight="1">
      <c r="B14" s="485" t="s">
        <v>1199</v>
      </c>
      <c r="C14" s="472"/>
      <c r="D14" s="472"/>
      <c r="E14" s="473"/>
      <c r="F14" s="472"/>
      <c r="G14" s="472">
        <v>775.62</v>
      </c>
    </row>
    <row r="15" spans="2:8" ht="21.75" customHeight="1" thickBot="1">
      <c r="B15" s="486" t="s">
        <v>411</v>
      </c>
      <c r="C15" s="487"/>
      <c r="D15" s="487"/>
      <c r="E15" s="488"/>
      <c r="F15" s="487"/>
      <c r="G15" s="487">
        <v>100.08</v>
      </c>
    </row>
    <row r="16" spans="2:8" ht="21.75" customHeight="1" thickTop="1">
      <c r="B16" s="489" t="s">
        <v>1202</v>
      </c>
      <c r="C16" s="490"/>
      <c r="D16" s="490"/>
      <c r="E16" s="491"/>
      <c r="F16" s="490"/>
      <c r="G16" s="870">
        <v>5879.7</v>
      </c>
      <c r="H16" s="125"/>
    </row>
    <row r="17" spans="2:8" ht="9.9499999999999993" customHeight="1">
      <c r="B17" s="483"/>
      <c r="C17" s="492"/>
      <c r="D17" s="492"/>
      <c r="E17" s="493"/>
      <c r="F17" s="492"/>
      <c r="G17" s="481"/>
      <c r="H17" s="125"/>
    </row>
    <row r="18" spans="2:8" ht="43.9" customHeight="1">
      <c r="B18" s="1288" t="s">
        <v>1152</v>
      </c>
      <c r="C18" s="1288"/>
      <c r="D18" s="1288"/>
      <c r="E18" s="1288"/>
      <c r="F18" s="1288"/>
      <c r="G18" s="1288"/>
    </row>
    <row r="19" spans="2:8" ht="3.75" customHeight="1" thickBot="1">
      <c r="B19" s="494"/>
      <c r="C19" s="494"/>
      <c r="D19" s="494"/>
      <c r="E19" s="494"/>
      <c r="F19" s="494"/>
      <c r="G19" s="494"/>
    </row>
    <row r="20" spans="2:8" ht="38.1" customHeight="1" thickBot="1">
      <c r="B20" s="1289" t="s">
        <v>345</v>
      </c>
      <c r="C20" s="1290"/>
      <c r="D20" s="1290"/>
      <c r="E20" s="1290"/>
      <c r="F20" s="1290"/>
      <c r="G20" s="1291"/>
    </row>
    <row r="21" spans="2:8" ht="24" customHeight="1">
      <c r="B21" s="465" t="s">
        <v>151</v>
      </c>
      <c r="C21" s="465"/>
      <c r="D21" s="466"/>
      <c r="E21" s="467"/>
      <c r="F21" s="466"/>
      <c r="G21" s="871">
        <v>6471</v>
      </c>
    </row>
    <row r="22" spans="2:8" ht="24.75" customHeight="1">
      <c r="B22" s="468" t="s">
        <v>666</v>
      </c>
      <c r="C22" s="468"/>
      <c r="D22" s="469"/>
      <c r="E22" s="470"/>
      <c r="F22" s="469"/>
      <c r="G22" s="866">
        <v>905</v>
      </c>
    </row>
    <row r="23" spans="2:8" ht="24.75" customHeight="1">
      <c r="B23" s="471" t="s">
        <v>667</v>
      </c>
      <c r="C23" s="471"/>
      <c r="D23" s="472"/>
      <c r="E23" s="473"/>
      <c r="F23" s="472"/>
      <c r="G23" s="865">
        <v>64.709999999999994</v>
      </c>
    </row>
    <row r="24" spans="2:8" ht="24.75" customHeight="1" thickBot="1">
      <c r="B24" s="474" t="s">
        <v>168</v>
      </c>
      <c r="C24" s="474"/>
      <c r="D24" s="475"/>
      <c r="E24" s="476"/>
      <c r="F24" s="475"/>
      <c r="G24" s="867">
        <v>970.65</v>
      </c>
    </row>
    <row r="25" spans="2:8" ht="35.450000000000003" customHeight="1" thickTop="1">
      <c r="B25" s="477" t="s">
        <v>1200</v>
      </c>
      <c r="C25" s="477"/>
      <c r="D25" s="478"/>
      <c r="E25" s="478"/>
      <c r="F25" s="478"/>
      <c r="G25" s="868">
        <v>5500.35</v>
      </c>
    </row>
    <row r="26" spans="2:8" ht="6.6" customHeight="1" thickBot="1">
      <c r="B26" s="479"/>
      <c r="C26" s="480"/>
      <c r="D26" s="481"/>
      <c r="E26" s="482"/>
      <c r="F26" s="483"/>
      <c r="G26" s="481"/>
      <c r="H26" s="126"/>
    </row>
    <row r="27" spans="2:8" ht="24.75" customHeight="1" thickBot="1">
      <c r="B27" s="600" t="s">
        <v>346</v>
      </c>
      <c r="C27" s="598"/>
      <c r="D27" s="598"/>
      <c r="E27" s="598"/>
      <c r="F27" s="598"/>
      <c r="G27" s="599"/>
    </row>
    <row r="28" spans="2:8" ht="24.75" customHeight="1">
      <c r="B28" s="484" t="s">
        <v>151</v>
      </c>
      <c r="C28" s="470"/>
      <c r="D28" s="470"/>
      <c r="E28" s="470"/>
      <c r="F28" s="470"/>
      <c r="G28" s="872">
        <v>6471</v>
      </c>
    </row>
    <row r="29" spans="2:8" ht="24.75" customHeight="1">
      <c r="B29" s="485" t="s">
        <v>1199</v>
      </c>
      <c r="C29" s="472"/>
      <c r="D29" s="472"/>
      <c r="E29" s="473"/>
      <c r="F29" s="472"/>
      <c r="G29" s="865">
        <v>1003.01</v>
      </c>
    </row>
    <row r="30" spans="2:8" ht="24.6" customHeight="1" thickBot="1">
      <c r="B30" s="486" t="s">
        <v>411</v>
      </c>
      <c r="C30" s="487"/>
      <c r="D30" s="487"/>
      <c r="E30" s="488"/>
      <c r="F30" s="487"/>
      <c r="G30" s="873">
        <v>129.41999999999999</v>
      </c>
    </row>
    <row r="31" spans="2:8" ht="24.6" customHeight="1" thickTop="1">
      <c r="B31" s="489" t="s">
        <v>1202</v>
      </c>
      <c r="C31" s="490"/>
      <c r="D31" s="490"/>
      <c r="E31" s="491"/>
      <c r="F31" s="490"/>
      <c r="G31" s="874">
        <v>7603.43</v>
      </c>
    </row>
    <row r="32" spans="2:8" ht="5.25" customHeight="1">
      <c r="B32" s="328"/>
      <c r="C32" s="328"/>
      <c r="D32" s="328"/>
      <c r="E32" s="328"/>
      <c r="F32" s="328"/>
      <c r="G32" s="328"/>
    </row>
    <row r="33" spans="2:11" ht="146.25" customHeight="1">
      <c r="B33" s="1287" t="s">
        <v>1201</v>
      </c>
      <c r="C33" s="1287"/>
      <c r="D33" s="1287"/>
      <c r="E33" s="1287"/>
      <c r="F33" s="1287"/>
      <c r="G33" s="1287"/>
    </row>
    <row r="34" spans="2:11" s="73" customFormat="1">
      <c r="J34" s="49"/>
      <c r="K34" s="49"/>
    </row>
    <row r="35" spans="2:11" s="73" customFormat="1" ht="12"/>
    <row r="36" spans="2:11">
      <c r="J36" s="73"/>
      <c r="K36" s="73"/>
    </row>
    <row r="37" spans="2:11">
      <c r="J37" s="73"/>
      <c r="K37" s="73"/>
    </row>
    <row r="38" spans="2:11">
      <c r="J38" s="73"/>
      <c r="K38" s="73"/>
    </row>
  </sheetData>
  <mergeCells count="6">
    <mergeCell ref="D1:G1"/>
    <mergeCell ref="B33:G33"/>
    <mergeCell ref="B18:G18"/>
    <mergeCell ref="B20:G20"/>
    <mergeCell ref="B5:G5"/>
    <mergeCell ref="B3:G3"/>
  </mergeCells>
  <printOptions horizontalCentered="1"/>
  <pageMargins left="0" right="0" top="0.94488188976377963" bottom="0.15748031496062992" header="0.31496062992125984" footer="0.31496062992125984"/>
  <pageSetup scale="7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tabSelected="1" view="pageBreakPreview" topLeftCell="A25" zoomScale="80" zoomScaleNormal="100" zoomScaleSheetLayoutView="80" workbookViewId="0">
      <selection activeCell="P48" sqref="P48"/>
    </sheetView>
  </sheetViews>
  <sheetFormatPr defaultColWidth="9.140625" defaultRowHeight="12.75"/>
  <cols>
    <col min="1" max="1" width="41.140625" style="66" customWidth="1"/>
    <col min="2" max="2" width="6.85546875" style="65" customWidth="1"/>
    <col min="3" max="3" width="22.85546875" style="65" customWidth="1"/>
    <col min="4" max="4" width="11.42578125" style="66" customWidth="1"/>
    <col min="5" max="5" width="16.85546875" style="66" customWidth="1"/>
    <col min="6" max="6" width="8" style="65" customWidth="1"/>
    <col min="7" max="7" width="1.5703125" style="65" customWidth="1"/>
    <col min="8" max="8" width="8" style="65" customWidth="1"/>
    <col min="9" max="9" width="10.7109375" style="65" customWidth="1"/>
    <col min="10" max="10" width="6.140625" style="65" customWidth="1"/>
    <col min="11" max="11" width="9.140625" style="65"/>
    <col min="12" max="12" width="9.5703125" style="65" bestFit="1" customWidth="1"/>
    <col min="13" max="13" width="10.7109375" style="65" bestFit="1" customWidth="1"/>
    <col min="14" max="14" width="16" style="65" customWidth="1"/>
    <col min="15" max="16384" width="9.140625" style="65"/>
  </cols>
  <sheetData>
    <row r="1" spans="1:14" s="697" customFormat="1" ht="38.1" customHeight="1">
      <c r="A1" s="556" t="s">
        <v>634</v>
      </c>
      <c r="B1" s="553"/>
      <c r="C1" s="1090" t="s">
        <v>63</v>
      </c>
      <c r="D1" s="1090"/>
      <c r="E1" s="1090"/>
      <c r="F1" s="696"/>
    </row>
    <row r="2" spans="1:14" s="67" customFormat="1" ht="30" customHeight="1">
      <c r="A2" s="1295" t="s">
        <v>927</v>
      </c>
      <c r="B2" s="1295"/>
      <c r="C2" s="1295"/>
      <c r="D2" s="1295"/>
      <c r="E2" s="1295"/>
      <c r="F2" s="496"/>
      <c r="G2" s="496"/>
      <c r="H2" s="496"/>
      <c r="I2" s="318"/>
      <c r="J2" s="318"/>
    </row>
    <row r="3" spans="1:14" s="67" customFormat="1" ht="3.75" customHeight="1" thickBot="1">
      <c r="A3" s="495"/>
      <c r="B3" s="495"/>
      <c r="C3" s="495"/>
      <c r="D3" s="495"/>
      <c r="E3" s="495"/>
      <c r="F3" s="496"/>
      <c r="G3" s="496"/>
      <c r="H3" s="496"/>
      <c r="I3" s="318"/>
      <c r="J3" s="318"/>
    </row>
    <row r="4" spans="1:14" ht="34.5" customHeight="1">
      <c r="A4" s="1298" t="s">
        <v>914</v>
      </c>
      <c r="B4" s="1299"/>
      <c r="C4" s="1302" t="s">
        <v>915</v>
      </c>
      <c r="D4" s="1303"/>
      <c r="E4" s="1304"/>
      <c r="F4" s="1292"/>
      <c r="G4" s="1293"/>
      <c r="H4" s="1293"/>
      <c r="I4" s="1293"/>
      <c r="J4" s="1294"/>
      <c r="K4" s="1294"/>
      <c r="L4" s="1294"/>
      <c r="M4" s="83"/>
    </row>
    <row r="5" spans="1:14" s="71" customFormat="1" ht="23.1" hidden="1" customHeight="1">
      <c r="A5" s="1300" t="s">
        <v>349</v>
      </c>
      <c r="B5" s="1301"/>
      <c r="C5" s="68"/>
      <c r="D5" s="69">
        <v>2623.23</v>
      </c>
      <c r="E5" s="70"/>
      <c r="F5" s="1305"/>
      <c r="G5" s="1306"/>
      <c r="H5" s="1306"/>
      <c r="I5" s="1306"/>
      <c r="J5" s="1306"/>
      <c r="K5" s="1306"/>
      <c r="L5" s="1306"/>
      <c r="M5" s="1294"/>
      <c r="N5" s="1294"/>
    </row>
    <row r="6" spans="1:14" s="71" customFormat="1" ht="23.1" hidden="1" customHeight="1">
      <c r="A6" s="1300" t="s">
        <v>350</v>
      </c>
      <c r="B6" s="1301"/>
      <c r="C6" s="68"/>
      <c r="D6" s="69">
        <v>2731.85</v>
      </c>
      <c r="E6" s="70"/>
      <c r="F6" s="1305"/>
      <c r="G6" s="1306"/>
      <c r="H6" s="1306"/>
      <c r="I6" s="1306"/>
      <c r="J6" s="1306"/>
      <c r="K6" s="1306"/>
      <c r="L6" s="1306"/>
      <c r="M6" s="1294"/>
      <c r="N6" s="1294"/>
    </row>
    <row r="7" spans="1:14" s="71" customFormat="1" ht="23.1" customHeight="1">
      <c r="A7" s="1300" t="s">
        <v>174</v>
      </c>
      <c r="B7" s="1301"/>
      <c r="C7" s="68"/>
      <c r="D7" s="69">
        <v>2917.27</v>
      </c>
      <c r="E7" s="70"/>
      <c r="F7" s="1305"/>
      <c r="G7" s="1306"/>
      <c r="H7" s="1306"/>
      <c r="I7" s="1306"/>
      <c r="J7" s="1306"/>
      <c r="K7" s="1306"/>
      <c r="L7" s="1306"/>
      <c r="M7" s="1294"/>
      <c r="N7" s="1294"/>
    </row>
    <row r="8" spans="1:14" s="71" customFormat="1" ht="23.1" customHeight="1">
      <c r="A8" s="1300" t="s">
        <v>175</v>
      </c>
      <c r="B8" s="1301"/>
      <c r="C8" s="68"/>
      <c r="D8" s="69">
        <v>3033.98</v>
      </c>
      <c r="E8" s="70"/>
      <c r="F8" s="1305"/>
      <c r="G8" s="1306"/>
      <c r="H8" s="1306"/>
      <c r="I8" s="1306"/>
      <c r="J8" s="1306"/>
      <c r="K8" s="1306"/>
      <c r="L8" s="1306"/>
      <c r="M8" s="1294"/>
      <c r="N8" s="1294"/>
    </row>
    <row r="9" spans="1:14" s="71" customFormat="1" ht="23.1" customHeight="1">
      <c r="A9" s="1300" t="s">
        <v>351</v>
      </c>
      <c r="B9" s="1301"/>
      <c r="C9" s="68"/>
      <c r="D9" s="69">
        <v>3129.25</v>
      </c>
      <c r="E9" s="70"/>
      <c r="F9" s="1305"/>
      <c r="G9" s="1306"/>
      <c r="H9" s="1306"/>
      <c r="I9" s="1306"/>
      <c r="J9" s="1306"/>
      <c r="K9" s="1306"/>
      <c r="L9" s="1306"/>
      <c r="M9" s="1294"/>
      <c r="N9" s="1294"/>
    </row>
    <row r="10" spans="1:14" s="71" customFormat="1" ht="23.1" customHeight="1">
      <c r="A10" s="1300" t="s">
        <v>352</v>
      </c>
      <c r="B10" s="1301"/>
      <c r="C10" s="68"/>
      <c r="D10" s="69">
        <v>3254.44</v>
      </c>
      <c r="E10" s="70"/>
      <c r="F10" s="1305"/>
      <c r="G10" s="1306"/>
      <c r="H10" s="1306"/>
      <c r="I10" s="1306"/>
      <c r="J10" s="1306"/>
      <c r="K10" s="1306"/>
      <c r="L10" s="1306"/>
      <c r="M10" s="1294"/>
      <c r="N10" s="1294"/>
    </row>
    <row r="11" spans="1:14" s="71" customFormat="1" ht="23.1" customHeight="1">
      <c r="A11" s="1300" t="s">
        <v>469</v>
      </c>
      <c r="B11" s="1301"/>
      <c r="C11" s="68"/>
      <c r="D11" s="69">
        <v>3438.22</v>
      </c>
      <c r="E11" s="70"/>
      <c r="F11" s="1305"/>
      <c r="G11" s="1306"/>
      <c r="H11" s="1306"/>
      <c r="I11" s="1306"/>
      <c r="J11" s="1306"/>
      <c r="K11" s="1306"/>
      <c r="L11" s="1306"/>
      <c r="M11" s="1294"/>
      <c r="N11" s="1294"/>
    </row>
    <row r="12" spans="1:14" s="71" customFormat="1" ht="23.1" customHeight="1">
      <c r="A12" s="1300" t="s">
        <v>467</v>
      </c>
      <c r="B12" s="1301"/>
      <c r="C12" s="68"/>
      <c r="D12" s="69">
        <v>3541.37</v>
      </c>
      <c r="E12" s="70"/>
      <c r="F12" s="1305"/>
      <c r="G12" s="1306"/>
      <c r="H12" s="1306"/>
      <c r="I12" s="1306"/>
      <c r="J12" s="1306"/>
      <c r="K12" s="1306"/>
      <c r="L12" s="1306"/>
      <c r="M12" s="1294"/>
      <c r="N12" s="1294"/>
    </row>
    <row r="13" spans="1:14" s="71" customFormat="1" ht="23.1" customHeight="1">
      <c r="A13" s="1311" t="s">
        <v>468</v>
      </c>
      <c r="B13" s="1312"/>
      <c r="C13" s="68"/>
      <c r="D13" s="69">
        <v>3709.98</v>
      </c>
      <c r="E13" s="70"/>
      <c r="F13" s="1305"/>
      <c r="G13" s="1306"/>
      <c r="H13" s="1306"/>
      <c r="I13" s="1306"/>
      <c r="J13" s="1306"/>
      <c r="K13" s="1306"/>
      <c r="L13" s="1306"/>
      <c r="M13" s="1294"/>
      <c r="N13" s="1294"/>
    </row>
    <row r="14" spans="1:14" s="71" customFormat="1" ht="23.1" customHeight="1">
      <c r="A14" s="694" t="s">
        <v>917</v>
      </c>
      <c r="B14" s="695" t="s">
        <v>916</v>
      </c>
      <c r="C14" s="296"/>
      <c r="D14" s="249">
        <v>3828.37</v>
      </c>
      <c r="E14" s="250"/>
      <c r="F14" s="1305"/>
      <c r="G14" s="1306"/>
      <c r="H14" s="1306"/>
      <c r="I14" s="1306"/>
      <c r="J14" s="1306"/>
      <c r="K14" s="1306"/>
      <c r="L14" s="1306"/>
      <c r="M14" s="1294"/>
      <c r="N14" s="1294"/>
    </row>
    <row r="15" spans="1:14" s="71" customFormat="1" ht="23.1" customHeight="1">
      <c r="A15" s="1300" t="s">
        <v>503</v>
      </c>
      <c r="B15" s="1301"/>
      <c r="C15" s="248"/>
      <c r="D15" s="249">
        <v>4092.53</v>
      </c>
      <c r="E15" s="250"/>
      <c r="F15" s="1305"/>
      <c r="G15" s="1306"/>
      <c r="H15" s="1306"/>
      <c r="I15" s="1306"/>
      <c r="J15" s="1306"/>
      <c r="K15" s="1306"/>
      <c r="L15" s="1306"/>
      <c r="M15" s="1294"/>
      <c r="N15" s="1294"/>
    </row>
    <row r="16" spans="1:14" s="71" customFormat="1" ht="23.1" customHeight="1">
      <c r="A16" s="1300" t="s">
        <v>504</v>
      </c>
      <c r="B16" s="1301"/>
      <c r="C16" s="248"/>
      <c r="D16" s="249">
        <v>4297.21</v>
      </c>
      <c r="E16" s="250"/>
      <c r="F16" s="1305"/>
      <c r="G16" s="1306"/>
      <c r="H16" s="1306"/>
      <c r="I16" s="1306"/>
      <c r="J16" s="1306"/>
      <c r="K16" s="1306"/>
      <c r="L16" s="1306"/>
      <c r="M16" s="1294"/>
      <c r="N16" s="1294"/>
    </row>
    <row r="17" spans="1:14" s="71" customFormat="1" ht="23.1" customHeight="1">
      <c r="A17" s="1300" t="s">
        <v>521</v>
      </c>
      <c r="B17" s="1301"/>
      <c r="C17" s="248"/>
      <c r="D17" s="249">
        <v>4426.1000000000004</v>
      </c>
      <c r="E17" s="250"/>
      <c r="F17" s="1305"/>
      <c r="G17" s="1306"/>
      <c r="H17" s="1306"/>
      <c r="I17" s="1306"/>
      <c r="J17" s="1306"/>
      <c r="K17" s="1306"/>
      <c r="L17" s="1306"/>
      <c r="M17" s="1294"/>
      <c r="N17" s="1294"/>
    </row>
    <row r="18" spans="1:14" s="71" customFormat="1" ht="23.1" customHeight="1">
      <c r="A18" s="1300" t="s">
        <v>522</v>
      </c>
      <c r="B18" s="1301"/>
      <c r="C18" s="68"/>
      <c r="D18" s="69">
        <v>4732.4799999999996</v>
      </c>
      <c r="E18" s="70"/>
      <c r="F18" s="1305"/>
      <c r="G18" s="1306"/>
      <c r="H18" s="1306"/>
      <c r="I18" s="1306"/>
      <c r="J18" s="1306"/>
      <c r="K18" s="1306"/>
      <c r="L18" s="1306"/>
      <c r="M18" s="1294"/>
      <c r="N18" s="1294"/>
    </row>
    <row r="19" spans="1:14" s="71" customFormat="1" ht="23.1" customHeight="1">
      <c r="A19" s="1300" t="s">
        <v>568</v>
      </c>
      <c r="B19" s="1301"/>
      <c r="C19" s="68"/>
      <c r="D19" s="69">
        <v>5001.76</v>
      </c>
      <c r="E19" s="70"/>
      <c r="F19" s="305"/>
      <c r="G19" s="305"/>
      <c r="H19" s="305"/>
      <c r="I19" s="305"/>
      <c r="J19" s="305"/>
      <c r="K19" s="305"/>
      <c r="L19" s="305"/>
      <c r="M19" s="72"/>
      <c r="N19" s="72"/>
    </row>
    <row r="20" spans="1:14" s="71" customFormat="1" ht="23.1" customHeight="1">
      <c r="A20" s="1300" t="s">
        <v>567</v>
      </c>
      <c r="B20" s="1301"/>
      <c r="C20" s="68"/>
      <c r="D20" s="69">
        <v>5434.42</v>
      </c>
      <c r="E20" s="70"/>
      <c r="F20" s="305"/>
      <c r="G20" s="305"/>
      <c r="H20" s="305"/>
      <c r="I20" s="305"/>
      <c r="J20" s="305"/>
      <c r="K20" s="305"/>
      <c r="L20" s="305"/>
      <c r="M20" s="72"/>
      <c r="N20" s="72"/>
    </row>
    <row r="21" spans="1:14" s="71" customFormat="1" ht="23.1" customHeight="1">
      <c r="A21" s="1300" t="s">
        <v>573</v>
      </c>
      <c r="B21" s="1301"/>
      <c r="C21" s="68"/>
      <c r="D21" s="69">
        <v>6017.6</v>
      </c>
      <c r="E21" s="70"/>
      <c r="F21" s="305"/>
      <c r="G21" s="305"/>
      <c r="H21" s="305"/>
      <c r="I21" s="305"/>
      <c r="J21" s="305"/>
      <c r="K21" s="305"/>
      <c r="L21" s="305"/>
      <c r="M21" s="72"/>
      <c r="N21" s="72"/>
    </row>
    <row r="22" spans="1:14" s="71" customFormat="1" ht="23.1" customHeight="1">
      <c r="A22" s="1300" t="s">
        <v>572</v>
      </c>
      <c r="B22" s="1301"/>
      <c r="C22" s="68"/>
      <c r="D22" s="69">
        <v>6379.86</v>
      </c>
      <c r="E22" s="70"/>
      <c r="F22" s="305"/>
      <c r="G22" s="305"/>
      <c r="H22" s="305"/>
      <c r="I22" s="305"/>
      <c r="J22" s="305"/>
      <c r="K22" s="305"/>
      <c r="L22" s="305"/>
      <c r="M22" s="72"/>
      <c r="N22" s="72"/>
    </row>
    <row r="23" spans="1:14" s="71" customFormat="1" ht="23.1" customHeight="1">
      <c r="A23" s="1300" t="s">
        <v>669</v>
      </c>
      <c r="B23" s="1301"/>
      <c r="C23" s="356"/>
      <c r="D23" s="69">
        <v>6730.15</v>
      </c>
      <c r="E23" s="357"/>
      <c r="F23" s="305"/>
      <c r="G23" s="305"/>
      <c r="H23" s="305"/>
      <c r="I23" s="305"/>
      <c r="J23" s="305"/>
      <c r="K23" s="305"/>
      <c r="L23" s="305"/>
      <c r="M23" s="72"/>
      <c r="N23" s="72"/>
    </row>
    <row r="24" spans="1:14" s="71" customFormat="1" ht="23.1" customHeight="1">
      <c r="A24" s="1300" t="s">
        <v>670</v>
      </c>
      <c r="B24" s="1301"/>
      <c r="C24" s="68"/>
      <c r="D24" s="69">
        <v>7117.17</v>
      </c>
      <c r="E24" s="70"/>
      <c r="F24" s="305"/>
      <c r="G24" s="305"/>
      <c r="H24" s="305"/>
      <c r="I24" s="305"/>
      <c r="J24" s="305"/>
      <c r="K24" s="305"/>
      <c r="L24" s="305"/>
      <c r="M24" s="72"/>
      <c r="N24" s="72"/>
    </row>
    <row r="25" spans="1:14" s="71" customFormat="1" ht="23.1" customHeight="1">
      <c r="A25" s="1300" t="s">
        <v>881</v>
      </c>
      <c r="B25" s="1301"/>
      <c r="C25" s="68"/>
      <c r="D25" s="69">
        <v>7638.96</v>
      </c>
      <c r="E25" s="70"/>
      <c r="F25" s="305"/>
      <c r="G25" s="305"/>
      <c r="H25" s="305"/>
      <c r="I25" s="305"/>
      <c r="J25" s="305"/>
      <c r="K25" s="305"/>
      <c r="L25" s="305"/>
      <c r="M25" s="72"/>
      <c r="N25" s="72"/>
    </row>
    <row r="26" spans="1:14" s="71" customFormat="1" ht="23.1" customHeight="1">
      <c r="A26" s="1300" t="s">
        <v>820</v>
      </c>
      <c r="B26" s="1301"/>
      <c r="C26" s="356"/>
      <c r="D26" s="69">
        <v>8284.51</v>
      </c>
      <c r="E26" s="357"/>
      <c r="F26" s="305"/>
      <c r="G26" s="305"/>
      <c r="H26" s="305"/>
      <c r="I26" s="305"/>
      <c r="J26" s="305"/>
      <c r="K26" s="305"/>
      <c r="L26" s="305"/>
      <c r="M26" s="72"/>
      <c r="N26" s="72"/>
    </row>
    <row r="27" spans="1:14" s="71" customFormat="1" ht="23.1" customHeight="1">
      <c r="A27" s="1300" t="s">
        <v>1153</v>
      </c>
      <c r="B27" s="1301"/>
      <c r="C27" s="68"/>
      <c r="D27" s="69">
        <v>10848.59</v>
      </c>
      <c r="E27" s="70"/>
      <c r="F27" s="305"/>
      <c r="G27" s="305"/>
      <c r="H27" s="305"/>
      <c r="I27" s="305"/>
      <c r="J27" s="305"/>
      <c r="K27" s="305"/>
      <c r="L27" s="305"/>
      <c r="M27" s="72"/>
      <c r="N27" s="72"/>
    </row>
    <row r="28" spans="1:14" s="71" customFormat="1" ht="23.1" customHeight="1" thickBot="1">
      <c r="A28" s="1307" t="s">
        <v>1154</v>
      </c>
      <c r="B28" s="1308"/>
      <c r="C28" s="905"/>
      <c r="D28" s="906">
        <v>15371.4</v>
      </c>
      <c r="E28" s="907"/>
      <c r="F28" s="305"/>
      <c r="G28" s="305"/>
      <c r="H28" s="305"/>
      <c r="I28" s="305"/>
      <c r="J28" s="305"/>
      <c r="K28" s="305"/>
      <c r="L28" s="305"/>
      <c r="M28" s="72"/>
      <c r="N28" s="72"/>
    </row>
    <row r="29" spans="1:14" s="71" customFormat="1" ht="93" customHeight="1">
      <c r="A29" s="1296" t="s">
        <v>817</v>
      </c>
      <c r="B29" s="1296"/>
      <c r="C29" s="1297"/>
      <c r="D29" s="1297"/>
      <c r="E29" s="1297"/>
    </row>
    <row r="30" spans="1:14" s="71" customFormat="1" ht="3" customHeight="1">
      <c r="A30" s="297"/>
      <c r="B30" s="213"/>
      <c r="C30" s="213"/>
      <c r="D30" s="213"/>
      <c r="E30" s="213"/>
    </row>
    <row r="31" spans="1:14" s="71" customFormat="1" ht="23.1" customHeight="1">
      <c r="A31" s="1309" t="s">
        <v>918</v>
      </c>
      <c r="B31" s="1310"/>
      <c r="C31" s="1310"/>
      <c r="D31" s="1310"/>
      <c r="E31" s="1310"/>
      <c r="F31" s="1310"/>
    </row>
    <row r="32" spans="1:14" s="71" customFormat="1" ht="23.1" customHeight="1">
      <c r="A32" s="1310"/>
      <c r="B32" s="1310"/>
      <c r="C32" s="1310"/>
      <c r="D32" s="1310"/>
      <c r="E32" s="1310"/>
      <c r="F32" s="1310"/>
      <c r="G32" s="214"/>
      <c r="H32" s="214"/>
      <c r="I32" s="214"/>
    </row>
    <row r="33" spans="1:9" s="71" customFormat="1" ht="15" customHeight="1">
      <c r="A33" s="242"/>
      <c r="B33" s="117"/>
      <c r="C33" s="236"/>
      <c r="D33" s="237"/>
      <c r="E33" s="72"/>
      <c r="F33" s="214"/>
      <c r="G33" s="214"/>
      <c r="H33" s="214"/>
      <c r="I33" s="214"/>
    </row>
    <row r="34" spans="1:9" s="71" customFormat="1" ht="23.1" customHeight="1">
      <c r="A34" s="242"/>
      <c r="B34" s="117"/>
      <c r="C34" s="236"/>
      <c r="D34" s="237"/>
      <c r="E34" s="72"/>
      <c r="F34" s="214"/>
      <c r="G34" s="214"/>
      <c r="H34" s="214"/>
      <c r="I34" s="214"/>
    </row>
    <row r="35" spans="1:9" s="71" customFormat="1" ht="12" customHeight="1">
      <c r="A35" s="242"/>
      <c r="B35" s="117"/>
      <c r="C35" s="117">
        <v>2012</v>
      </c>
      <c r="D35" s="239">
        <v>11.132793534363634</v>
      </c>
      <c r="E35" s="238">
        <f>AVERAGE(D7:D8)</f>
        <v>2975.625</v>
      </c>
      <c r="F35" s="497" t="e">
        <f>(E35-#REF!)/#REF!*100</f>
        <v>#REF!</v>
      </c>
      <c r="G35" s="214"/>
      <c r="H35" s="214"/>
      <c r="I35" s="214"/>
    </row>
    <row r="36" spans="1:9" s="71" customFormat="1" ht="15.75" customHeight="1">
      <c r="A36" s="242"/>
      <c r="B36" s="117"/>
      <c r="C36" s="117">
        <v>2013</v>
      </c>
      <c r="D36" s="239">
        <f>+F36</f>
        <v>7.2663726107960596</v>
      </c>
      <c r="E36" s="238">
        <f>AVERAGE(D9:D10)</f>
        <v>3191.8450000000003</v>
      </c>
      <c r="F36" s="497">
        <f>(E36-E35)/E35*100</f>
        <v>7.2663726107960596</v>
      </c>
      <c r="G36" s="214"/>
      <c r="H36" s="214"/>
      <c r="I36" s="214"/>
    </row>
    <row r="37" spans="1:9" s="71" customFormat="1" ht="22.5" hidden="1" customHeight="1">
      <c r="A37" s="242"/>
      <c r="B37" s="117"/>
      <c r="C37" s="117"/>
      <c r="D37" s="240"/>
      <c r="E37" s="238">
        <f>AVERAGE(D9:D10)</f>
        <v>3191.8450000000003</v>
      </c>
      <c r="F37" s="497">
        <f t="shared" ref="F37:F46" si="0">(E37-E36)/E36*100</f>
        <v>0</v>
      </c>
      <c r="G37" s="214"/>
      <c r="H37" s="214"/>
      <c r="I37" s="214"/>
    </row>
    <row r="38" spans="1:9" s="71" customFormat="1" ht="23.1" customHeight="1">
      <c r="A38" s="242"/>
      <c r="B38" s="117"/>
      <c r="C38" s="117">
        <v>2014</v>
      </c>
      <c r="D38" s="241">
        <f t="shared" ref="D38:D45" si="1">+F38</f>
        <v>7.7188898583734327</v>
      </c>
      <c r="E38" s="238">
        <f>AVERAGE(D11)</f>
        <v>3438.22</v>
      </c>
      <c r="F38" s="497">
        <f t="shared" si="0"/>
        <v>7.7188898583734327</v>
      </c>
      <c r="G38" s="214"/>
      <c r="H38" s="214"/>
      <c r="I38" s="214"/>
    </row>
    <row r="39" spans="1:9" s="71" customFormat="1" ht="23.1" customHeight="1">
      <c r="A39" s="242"/>
      <c r="B39" s="117"/>
      <c r="C39" s="117">
        <v>2015</v>
      </c>
      <c r="D39" s="239">
        <f t="shared" si="1"/>
        <v>6.5998782315655768</v>
      </c>
      <c r="E39" s="238">
        <f>(D12*6+D13*2+D14*4)/12</f>
        <v>3665.1383333333338</v>
      </c>
      <c r="F39" s="497">
        <f t="shared" si="0"/>
        <v>6.5998782315655768</v>
      </c>
      <c r="G39" s="214"/>
      <c r="H39" s="214"/>
      <c r="I39" s="214"/>
    </row>
    <row r="40" spans="1:9" s="71" customFormat="1" ht="23.1" customHeight="1">
      <c r="A40" s="242"/>
      <c r="B40" s="117"/>
      <c r="C40" s="117">
        <v>2016</v>
      </c>
      <c r="D40" s="239">
        <f t="shared" si="1"/>
        <v>14.453251650801704</v>
      </c>
      <c r="E40" s="238">
        <f>AVERAGE(D15:D16)</f>
        <v>4194.87</v>
      </c>
      <c r="F40" s="497">
        <f t="shared" si="0"/>
        <v>14.453251650801704</v>
      </c>
      <c r="G40" s="214"/>
      <c r="H40" s="214"/>
      <c r="I40" s="214"/>
    </row>
    <row r="41" spans="1:9" s="71" customFormat="1" ht="23.1" customHeight="1">
      <c r="A41" s="242"/>
      <c r="B41" s="117"/>
      <c r="C41" s="117">
        <v>2017</v>
      </c>
      <c r="D41" s="239">
        <f t="shared" si="1"/>
        <v>9.164050375816176</v>
      </c>
      <c r="E41" s="238">
        <f>AVERAGE(D17:D18)</f>
        <v>4579.29</v>
      </c>
      <c r="F41" s="497">
        <f t="shared" si="0"/>
        <v>9.164050375816176</v>
      </c>
    </row>
    <row r="42" spans="1:9" s="71" customFormat="1" ht="23.1" customHeight="1">
      <c r="A42" s="72"/>
      <c r="C42" s="71">
        <v>2018</v>
      </c>
      <c r="D42" s="239">
        <f t="shared" si="1"/>
        <v>13.949760770774514</v>
      </c>
      <c r="E42" s="238">
        <f>AVERAGE(D19:D20)</f>
        <v>5218.09</v>
      </c>
      <c r="F42" s="497">
        <f t="shared" si="0"/>
        <v>13.949760770774514</v>
      </c>
    </row>
    <row r="43" spans="1:9" s="71" customFormat="1" ht="23.1" customHeight="1">
      <c r="A43" s="72"/>
      <c r="C43" s="71">
        <v>2019</v>
      </c>
      <c r="D43" s="239">
        <f t="shared" si="1"/>
        <v>18.793083292929012</v>
      </c>
      <c r="E43" s="238">
        <f>AVERAGE(D21:D22)</f>
        <v>6198.73</v>
      </c>
      <c r="F43" s="497">
        <f t="shared" si="0"/>
        <v>18.793083292929012</v>
      </c>
    </row>
    <row r="44" spans="1:9" s="71" customFormat="1" ht="23.1" customHeight="1">
      <c r="A44" s="72"/>
      <c r="C44" s="71">
        <v>2020</v>
      </c>
      <c r="D44" s="239">
        <f t="shared" si="1"/>
        <v>11.694814905633901</v>
      </c>
      <c r="E44" s="238">
        <f>AVERAGE(D23,D24)</f>
        <v>6923.66</v>
      </c>
      <c r="F44" s="497">
        <f t="shared" si="0"/>
        <v>11.694814905633901</v>
      </c>
    </row>
    <row r="45" spans="1:9" s="71" customFormat="1" ht="23.1" customHeight="1">
      <c r="A45" s="305"/>
      <c r="B45" s="164"/>
      <c r="C45" s="71">
        <v>2021</v>
      </c>
      <c r="D45" s="239">
        <f>+F45</f>
        <v>14.993153909926264</v>
      </c>
      <c r="E45" s="238">
        <f>AVERAGE(D25,D26)</f>
        <v>7961.7350000000006</v>
      </c>
      <c r="F45" s="497">
        <f t="shared" si="0"/>
        <v>14.993153909926264</v>
      </c>
    </row>
    <row r="46" spans="1:9" s="71" customFormat="1" ht="23.1" customHeight="1">
      <c r="A46" s="305"/>
      <c r="B46" s="164"/>
      <c r="C46" s="71">
        <v>2022</v>
      </c>
      <c r="D46" s="239">
        <f>+F46</f>
        <v>64.6625390068873</v>
      </c>
      <c r="E46" s="238">
        <f>AVERAGE(D27,D28)</f>
        <v>13109.994999999999</v>
      </c>
      <c r="F46" s="497">
        <f t="shared" si="0"/>
        <v>64.6625390068873</v>
      </c>
    </row>
    <row r="47" spans="1:9" s="71" customFormat="1" ht="23.1" customHeight="1">
      <c r="A47" s="305"/>
      <c r="B47" s="164"/>
      <c r="D47" s="72"/>
      <c r="E47" s="72"/>
    </row>
    <row r="48" spans="1:9" s="71" customFormat="1" ht="23.1" customHeight="1">
      <c r="A48" s="305"/>
      <c r="B48" s="164"/>
      <c r="D48" s="72"/>
      <c r="E48" s="72"/>
    </row>
    <row r="49" spans="1:5" s="71" customFormat="1" ht="23.1" customHeight="1">
      <c r="A49" s="305"/>
      <c r="B49" s="164"/>
      <c r="D49" s="72"/>
      <c r="E49" s="72"/>
    </row>
    <row r="50" spans="1:5" s="71" customFormat="1" ht="23.1" customHeight="1">
      <c r="A50" s="305"/>
      <c r="B50" s="164"/>
      <c r="D50" s="72"/>
      <c r="E50" s="72"/>
    </row>
    <row r="51" spans="1:5" s="71" customFormat="1" ht="23.1" customHeight="1">
      <c r="A51" s="305"/>
      <c r="B51" s="164"/>
      <c r="D51" s="72"/>
      <c r="E51" s="72"/>
    </row>
    <row r="52" spans="1:5" s="71" customFormat="1" ht="23.1" customHeight="1">
      <c r="A52" s="305"/>
      <c r="B52" s="164"/>
      <c r="C52" s="164"/>
      <c r="D52" s="72"/>
      <c r="E52" s="72"/>
    </row>
    <row r="53" spans="1:5" s="71" customFormat="1" ht="23.1" customHeight="1">
      <c r="A53" s="72"/>
      <c r="D53" s="72"/>
      <c r="E53" s="72"/>
    </row>
    <row r="54" spans="1:5" s="71" customFormat="1" ht="23.1" customHeight="1">
      <c r="A54" s="72"/>
      <c r="D54" s="72"/>
      <c r="E54" s="72"/>
    </row>
    <row r="55" spans="1:5" s="71" customFormat="1" ht="23.1" customHeight="1">
      <c r="A55" s="72"/>
      <c r="D55" s="72"/>
      <c r="E55" s="72"/>
    </row>
    <row r="56" spans="1:5" s="71" customFormat="1" ht="23.1" customHeight="1">
      <c r="A56" s="72"/>
      <c r="D56" s="72"/>
      <c r="E56" s="72"/>
    </row>
    <row r="57" spans="1:5" s="71" customFormat="1" ht="12.75" customHeight="1">
      <c r="A57" s="72"/>
      <c r="D57" s="72"/>
      <c r="E57" s="72"/>
    </row>
    <row r="58" spans="1:5" s="71" customFormat="1" ht="12.75" customHeight="1">
      <c r="A58" s="72"/>
      <c r="D58" s="72"/>
      <c r="E58" s="72"/>
    </row>
    <row r="59" spans="1:5" s="71" customFormat="1" ht="12.75" customHeight="1">
      <c r="A59" s="72"/>
      <c r="D59" s="72"/>
      <c r="E59" s="72"/>
    </row>
    <row r="60" spans="1:5" s="71" customFormat="1" ht="12.75" customHeight="1">
      <c r="A60" s="72"/>
      <c r="D60" s="72"/>
      <c r="E60" s="72"/>
    </row>
    <row r="61" spans="1:5" s="71" customFormat="1" ht="12.75" customHeight="1">
      <c r="A61" s="72"/>
      <c r="D61" s="72"/>
      <c r="E61" s="72"/>
    </row>
    <row r="62" spans="1:5" s="71" customFormat="1" ht="12.75" customHeight="1">
      <c r="A62" s="72"/>
      <c r="D62" s="72"/>
      <c r="E62" s="72"/>
    </row>
    <row r="63" spans="1:5" s="71" customFormat="1" ht="12.75" customHeight="1">
      <c r="A63" s="72"/>
      <c r="D63" s="72"/>
      <c r="E63" s="72"/>
    </row>
    <row r="64" spans="1:5" s="71" customFormat="1" ht="12.75" customHeight="1">
      <c r="A64" s="72"/>
      <c r="D64" s="72"/>
      <c r="E64" s="72"/>
    </row>
    <row r="65" spans="1:5" s="71" customFormat="1" ht="12.75" customHeight="1">
      <c r="A65" s="72"/>
      <c r="D65" s="72"/>
      <c r="E65" s="72"/>
    </row>
    <row r="66" spans="1:5" s="71" customFormat="1" ht="12.75" customHeight="1">
      <c r="A66" s="72"/>
      <c r="D66" s="72"/>
      <c r="E66" s="72"/>
    </row>
    <row r="67" spans="1:5" s="71" customFormat="1" ht="12.75" customHeight="1">
      <c r="A67" s="72"/>
      <c r="D67" s="72"/>
      <c r="E67" s="72"/>
    </row>
    <row r="68" spans="1:5" s="71" customFormat="1" ht="12.75" customHeight="1">
      <c r="A68" s="72"/>
      <c r="D68" s="72"/>
      <c r="E68" s="72"/>
    </row>
    <row r="69" spans="1:5" s="71" customFormat="1" ht="12.75" customHeight="1">
      <c r="A69" s="72"/>
      <c r="D69" s="72"/>
      <c r="E69" s="72"/>
    </row>
    <row r="70" spans="1:5" s="71" customFormat="1" ht="12.75" customHeight="1">
      <c r="A70" s="72"/>
      <c r="D70" s="72"/>
      <c r="E70" s="72"/>
    </row>
    <row r="71" spans="1:5" s="71" customFormat="1" ht="12.75" customHeight="1">
      <c r="A71" s="72"/>
      <c r="D71" s="72"/>
      <c r="E71" s="72"/>
    </row>
    <row r="72" spans="1:5" s="71" customFormat="1" ht="12.75" customHeight="1">
      <c r="A72" s="72"/>
      <c r="D72" s="72"/>
      <c r="E72" s="72"/>
    </row>
    <row r="73" spans="1:5" s="71" customFormat="1" ht="12.75" customHeight="1">
      <c r="A73" s="72"/>
      <c r="D73" s="72"/>
      <c r="E73" s="72"/>
    </row>
    <row r="74" spans="1:5" s="71" customFormat="1" ht="12.75" customHeight="1">
      <c r="A74" s="72"/>
      <c r="D74" s="72"/>
      <c r="E74" s="72"/>
    </row>
    <row r="75" spans="1:5" s="71" customFormat="1" ht="12.75" customHeight="1">
      <c r="A75" s="72"/>
      <c r="D75" s="72"/>
      <c r="E75" s="72"/>
    </row>
    <row r="76" spans="1:5" s="71" customFormat="1" ht="12.75" customHeight="1">
      <c r="A76" s="72"/>
      <c r="D76" s="72"/>
      <c r="E76" s="72"/>
    </row>
    <row r="77" spans="1:5" s="71" customFormat="1" ht="12.75" customHeight="1">
      <c r="A77" s="72"/>
      <c r="D77" s="72"/>
      <c r="E77" s="72"/>
    </row>
    <row r="78" spans="1:5" s="71" customFormat="1" ht="12.75" customHeight="1">
      <c r="A78" s="72"/>
      <c r="D78" s="72"/>
      <c r="E78" s="72"/>
    </row>
    <row r="79" spans="1:5" s="71" customFormat="1" ht="12.75" customHeight="1">
      <c r="A79" s="72"/>
      <c r="D79" s="72"/>
      <c r="E79" s="72"/>
    </row>
    <row r="80" spans="1:5" s="71" customFormat="1" ht="12.75" customHeight="1">
      <c r="A80" s="72"/>
      <c r="D80" s="72"/>
      <c r="E80" s="72"/>
    </row>
    <row r="81" spans="1:5" s="71" customFormat="1" ht="12.75" customHeight="1">
      <c r="A81" s="72"/>
      <c r="D81" s="72"/>
      <c r="E81" s="72"/>
    </row>
    <row r="82" spans="1:5" s="71" customFormat="1" ht="12.75" customHeight="1">
      <c r="A82" s="72"/>
      <c r="D82" s="72"/>
      <c r="E82" s="72"/>
    </row>
    <row r="83" spans="1:5" s="71" customFormat="1" ht="12.75" customHeight="1">
      <c r="A83" s="72"/>
      <c r="D83" s="72"/>
      <c r="E83" s="72"/>
    </row>
    <row r="84" spans="1:5" s="71" customFormat="1" ht="12.75" customHeight="1">
      <c r="A84" s="72"/>
      <c r="D84" s="72"/>
      <c r="E84" s="72"/>
    </row>
    <row r="85" spans="1:5" s="71" customFormat="1" ht="12.75" customHeight="1">
      <c r="A85" s="72"/>
      <c r="D85" s="72"/>
      <c r="E85" s="72"/>
    </row>
    <row r="86" spans="1:5" s="71" customFormat="1" ht="12.75" customHeight="1">
      <c r="A86" s="72"/>
      <c r="D86" s="72"/>
      <c r="E86" s="72"/>
    </row>
    <row r="87" spans="1:5" s="71" customFormat="1" ht="12.75" customHeight="1">
      <c r="A87" s="72"/>
      <c r="D87" s="72"/>
      <c r="E87" s="72"/>
    </row>
    <row r="88" spans="1:5" s="71" customFormat="1" ht="12.75" customHeight="1">
      <c r="A88" s="72"/>
      <c r="D88" s="72"/>
      <c r="E88" s="72"/>
    </row>
    <row r="89" spans="1:5" s="71" customFormat="1" ht="12.75" customHeight="1">
      <c r="A89" s="72"/>
      <c r="D89" s="72"/>
      <c r="E89" s="72"/>
    </row>
    <row r="90" spans="1:5" s="71" customFormat="1" ht="12.75" customHeight="1">
      <c r="A90" s="72"/>
      <c r="D90" s="72"/>
      <c r="E90" s="72"/>
    </row>
    <row r="91" spans="1:5" s="71" customFormat="1" ht="12.75" customHeight="1">
      <c r="A91" s="72"/>
      <c r="D91" s="72"/>
      <c r="E91" s="72"/>
    </row>
    <row r="92" spans="1:5" s="71" customFormat="1" ht="12.75" customHeight="1">
      <c r="A92" s="72"/>
      <c r="D92" s="72"/>
      <c r="E92" s="72"/>
    </row>
    <row r="93" spans="1:5" s="71" customFormat="1" ht="12.75" customHeight="1">
      <c r="A93" s="72"/>
      <c r="D93" s="72"/>
      <c r="E93" s="72"/>
    </row>
    <row r="94" spans="1:5" s="71" customFormat="1" ht="12.75" customHeight="1">
      <c r="A94" s="72"/>
      <c r="D94" s="72"/>
      <c r="E94" s="72"/>
    </row>
    <row r="95" spans="1:5" s="71" customFormat="1" ht="12.75" customHeight="1">
      <c r="A95" s="72"/>
      <c r="D95" s="72"/>
      <c r="E95" s="72"/>
    </row>
    <row r="96" spans="1:5" s="71" customFormat="1" ht="12.75" customHeight="1">
      <c r="A96" s="72"/>
      <c r="D96" s="72"/>
      <c r="E96" s="72"/>
    </row>
    <row r="97" spans="1:5" s="71" customFormat="1" ht="12.75" customHeight="1">
      <c r="A97" s="72"/>
      <c r="D97" s="72"/>
      <c r="E97" s="72"/>
    </row>
    <row r="98" spans="1:5" s="71" customFormat="1" ht="12.75" customHeight="1">
      <c r="A98" s="72"/>
      <c r="D98" s="72"/>
      <c r="E98" s="72"/>
    </row>
    <row r="99" spans="1:5" s="71" customFormat="1" ht="12.75" customHeight="1">
      <c r="A99" s="72"/>
      <c r="D99" s="72"/>
      <c r="E99" s="72"/>
    </row>
    <row r="100" spans="1:5" s="71" customFormat="1" ht="12.75" customHeight="1">
      <c r="A100" s="72"/>
      <c r="D100" s="72"/>
      <c r="E100" s="72"/>
    </row>
    <row r="101" spans="1:5" s="71" customFormat="1" ht="12.75" customHeight="1">
      <c r="A101" s="72"/>
      <c r="D101" s="72"/>
      <c r="E101" s="72"/>
    </row>
    <row r="102" spans="1:5" s="71" customFormat="1" ht="12.75" customHeight="1">
      <c r="A102" s="72"/>
      <c r="D102" s="72"/>
      <c r="E102" s="72"/>
    </row>
    <row r="103" spans="1:5" s="71" customFormat="1" ht="12.75" customHeight="1">
      <c r="A103" s="72"/>
      <c r="D103" s="72"/>
      <c r="E103" s="72"/>
    </row>
    <row r="104" spans="1:5" s="71" customFormat="1" ht="12.75" customHeight="1">
      <c r="A104" s="72"/>
      <c r="D104" s="72"/>
      <c r="E104" s="72"/>
    </row>
    <row r="105" spans="1:5" s="71" customFormat="1" ht="12.75" customHeight="1">
      <c r="A105" s="66"/>
      <c r="B105" s="65"/>
      <c r="C105" s="65"/>
      <c r="D105" s="66"/>
      <c r="E105" s="66"/>
    </row>
    <row r="106" spans="1:5" s="71" customFormat="1" ht="12.75" customHeight="1">
      <c r="A106" s="66"/>
      <c r="B106" s="65"/>
      <c r="C106" s="65"/>
      <c r="D106" s="66"/>
      <c r="E106" s="66"/>
    </row>
    <row r="107" spans="1:5" s="71" customFormat="1" ht="12.75" customHeight="1">
      <c r="A107" s="66"/>
      <c r="B107" s="65"/>
      <c r="C107" s="65"/>
      <c r="D107" s="66"/>
      <c r="E107" s="66"/>
    </row>
    <row r="108" spans="1:5" s="71" customFormat="1" ht="12.75" customHeight="1">
      <c r="A108" s="66"/>
      <c r="B108" s="65"/>
      <c r="C108" s="65"/>
      <c r="D108" s="66"/>
      <c r="E108" s="66"/>
    </row>
    <row r="109" spans="1:5" s="71" customFormat="1" ht="12.75" customHeight="1">
      <c r="A109" s="66"/>
      <c r="B109" s="65"/>
      <c r="C109" s="65"/>
      <c r="D109" s="66"/>
      <c r="E109" s="66"/>
    </row>
    <row r="110" spans="1:5" s="71" customFormat="1" ht="12.75" customHeight="1">
      <c r="A110" s="66"/>
      <c r="B110" s="65"/>
      <c r="C110" s="65"/>
      <c r="D110" s="66"/>
      <c r="E110" s="66"/>
    </row>
    <row r="111" spans="1:5" s="71" customFormat="1" ht="12.75" customHeight="1">
      <c r="A111" s="66"/>
      <c r="B111" s="65"/>
      <c r="C111" s="65"/>
      <c r="D111" s="66"/>
      <c r="E111" s="66"/>
    </row>
    <row r="112" spans="1:5" s="71" customFormat="1" ht="12.75" customHeight="1">
      <c r="A112" s="66"/>
      <c r="B112" s="65"/>
      <c r="C112" s="65"/>
      <c r="D112" s="66"/>
      <c r="E112" s="66"/>
    </row>
    <row r="113" spans="7:9" ht="12.75" customHeight="1">
      <c r="G113" s="71"/>
      <c r="H113" s="71"/>
      <c r="I113" s="71"/>
    </row>
  </sheetData>
  <mergeCells count="52">
    <mergeCell ref="C1:E1"/>
    <mergeCell ref="A16:B16"/>
    <mergeCell ref="A17:B17"/>
    <mergeCell ref="A21:B21"/>
    <mergeCell ref="A23:B23"/>
    <mergeCell ref="A22:B22"/>
    <mergeCell ref="A20:B20"/>
    <mergeCell ref="A31:F32"/>
    <mergeCell ref="M15:N16"/>
    <mergeCell ref="M17:N18"/>
    <mergeCell ref="M5:N6"/>
    <mergeCell ref="M7:N8"/>
    <mergeCell ref="M9:N10"/>
    <mergeCell ref="M11:N11"/>
    <mergeCell ref="M12:N14"/>
    <mergeCell ref="F15:I16"/>
    <mergeCell ref="F17:I18"/>
    <mergeCell ref="J15:L16"/>
    <mergeCell ref="J17:L18"/>
    <mergeCell ref="A11:B11"/>
    <mergeCell ref="A12:B12"/>
    <mergeCell ref="A13:B13"/>
    <mergeCell ref="A15:B15"/>
    <mergeCell ref="F12:I14"/>
    <mergeCell ref="J11:L11"/>
    <mergeCell ref="J12:L14"/>
    <mergeCell ref="A28:B28"/>
    <mergeCell ref="J5:L6"/>
    <mergeCell ref="J7:L8"/>
    <mergeCell ref="J9:L10"/>
    <mergeCell ref="F5:I6"/>
    <mergeCell ref="F7:I8"/>
    <mergeCell ref="F9:I10"/>
    <mergeCell ref="A25:B25"/>
    <mergeCell ref="A26:B26"/>
    <mergeCell ref="A27:B27"/>
    <mergeCell ref="F4:I4"/>
    <mergeCell ref="J4:L4"/>
    <mergeCell ref="A2:E2"/>
    <mergeCell ref="A29:E29"/>
    <mergeCell ref="A4:B4"/>
    <mergeCell ref="A5:B5"/>
    <mergeCell ref="A6:B6"/>
    <mergeCell ref="A7:B7"/>
    <mergeCell ref="A8:B8"/>
    <mergeCell ref="A9:B9"/>
    <mergeCell ref="A10:B10"/>
    <mergeCell ref="A18:B18"/>
    <mergeCell ref="A19:B19"/>
    <mergeCell ref="A24:B24"/>
    <mergeCell ref="C4:E4"/>
    <mergeCell ref="F11:I11"/>
  </mergeCells>
  <phoneticPr fontId="39" type="noConversion"/>
  <printOptions horizontalCentered="1" verticalCentered="1"/>
  <pageMargins left="1.1023622047244095" right="0.70866141732283472" top="0.74803149606299213" bottom="0.74803149606299213" header="0.31496062992125984" footer="0.31496062992125984"/>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view="pageBreakPreview" topLeftCell="A31" zoomScale="90" zoomScaleNormal="100" zoomScaleSheetLayoutView="90" workbookViewId="0">
      <selection sqref="A1:B1"/>
    </sheetView>
  </sheetViews>
  <sheetFormatPr defaultColWidth="9.140625" defaultRowHeight="12.75"/>
  <cols>
    <col min="1" max="1" width="8.28515625" style="606" customWidth="1"/>
    <col min="2" max="2" width="19.42578125" style="606" customWidth="1"/>
    <col min="3" max="3" width="23.140625" style="750" customWidth="1"/>
    <col min="4" max="4" width="22.140625" style="20" customWidth="1"/>
    <col min="5" max="5" width="22.85546875" style="20" customWidth="1"/>
    <col min="6" max="6" width="15.28515625" style="606" customWidth="1"/>
    <col min="7" max="7" width="13.85546875" style="606" customWidth="1"/>
    <col min="8" max="10" width="16.7109375" style="606" customWidth="1"/>
    <col min="11" max="16384" width="9.140625" style="606"/>
  </cols>
  <sheetData>
    <row r="1" spans="1:11" ht="27.75" customHeight="1">
      <c r="A1" s="953" t="s">
        <v>353</v>
      </c>
      <c r="B1" s="953"/>
      <c r="C1" s="747"/>
      <c r="D1" s="542"/>
      <c r="E1" s="624" t="s">
        <v>63</v>
      </c>
    </row>
    <row r="2" spans="1:11" ht="3" customHeight="1">
      <c r="A2" s="625"/>
      <c r="B2" s="625"/>
      <c r="C2" s="749"/>
      <c r="D2" s="626"/>
      <c r="E2" s="626"/>
    </row>
    <row r="3" spans="1:11" ht="20.100000000000001" customHeight="1">
      <c r="A3" s="954" t="s">
        <v>373</v>
      </c>
      <c r="B3" s="954"/>
      <c r="C3" s="954"/>
      <c r="D3" s="954"/>
      <c r="E3" s="954"/>
    </row>
    <row r="4" spans="1:11" ht="15.95" customHeight="1" thickBot="1">
      <c r="A4" s="955" t="s">
        <v>150</v>
      </c>
      <c r="B4" s="955"/>
      <c r="C4" s="955"/>
      <c r="D4" s="955"/>
      <c r="E4" s="955"/>
    </row>
    <row r="5" spans="1:11" ht="24" customHeight="1">
      <c r="A5" s="607" t="s">
        <v>1</v>
      </c>
      <c r="B5" s="608" t="s">
        <v>89</v>
      </c>
      <c r="C5" s="508" t="s">
        <v>90</v>
      </c>
      <c r="D5" s="509" t="s">
        <v>91</v>
      </c>
      <c r="E5" s="510" t="s">
        <v>62</v>
      </c>
    </row>
    <row r="6" spans="1:11" ht="29.25" customHeight="1" thickBot="1">
      <c r="A6" s="609" t="s">
        <v>2</v>
      </c>
      <c r="B6" s="610" t="s">
        <v>93</v>
      </c>
      <c r="C6" s="511" t="s">
        <v>94</v>
      </c>
      <c r="D6" s="512" t="s">
        <v>507</v>
      </c>
      <c r="E6" s="513" t="s">
        <v>508</v>
      </c>
    </row>
    <row r="7" spans="1:11" ht="35.1" hidden="1" customHeight="1">
      <c r="A7" s="950">
        <v>2008</v>
      </c>
      <c r="B7" s="611" t="s">
        <v>4</v>
      </c>
      <c r="C7" s="616">
        <v>1789</v>
      </c>
      <c r="D7" s="616">
        <v>11374</v>
      </c>
      <c r="E7" s="617">
        <v>291970</v>
      </c>
    </row>
    <row r="8" spans="1:11" ht="35.1" hidden="1" customHeight="1">
      <c r="A8" s="951"/>
      <c r="B8" s="612" t="s">
        <v>5</v>
      </c>
      <c r="C8" s="618">
        <v>910</v>
      </c>
      <c r="D8" s="618">
        <v>3286</v>
      </c>
      <c r="E8" s="619">
        <v>311853</v>
      </c>
    </row>
    <row r="9" spans="1:11" ht="35.1" hidden="1" customHeight="1" thickBot="1">
      <c r="A9" s="952"/>
      <c r="B9" s="613" t="s">
        <v>6</v>
      </c>
      <c r="C9" s="620">
        <f>SUM(C7:C8)</f>
        <v>2699</v>
      </c>
      <c r="D9" s="620">
        <f>SUM(D7:D8)</f>
        <v>14660</v>
      </c>
      <c r="E9" s="621">
        <f>SUM(E7:E8)</f>
        <v>603823</v>
      </c>
    </row>
    <row r="10" spans="1:11" ht="35.1" hidden="1" customHeight="1">
      <c r="A10" s="950">
        <v>2009</v>
      </c>
      <c r="B10" s="611" t="s">
        <v>4</v>
      </c>
      <c r="C10" s="424">
        <v>1675</v>
      </c>
      <c r="D10" s="424">
        <v>6785</v>
      </c>
      <c r="E10" s="622">
        <v>182492</v>
      </c>
    </row>
    <row r="11" spans="1:11" ht="35.1" hidden="1" customHeight="1">
      <c r="A11" s="951"/>
      <c r="B11" s="612" t="s">
        <v>5</v>
      </c>
      <c r="C11" s="166">
        <v>812</v>
      </c>
      <c r="D11" s="166">
        <v>5131</v>
      </c>
      <c r="E11" s="167">
        <v>235553</v>
      </c>
    </row>
    <row r="12" spans="1:11" ht="35.1" hidden="1" customHeight="1" thickBot="1">
      <c r="A12" s="952"/>
      <c r="B12" s="613" t="s">
        <v>6</v>
      </c>
      <c r="C12" s="429">
        <f>SUM(C10:C11)</f>
        <v>2487</v>
      </c>
      <c r="D12" s="429">
        <f>SUM(D10:D11)</f>
        <v>11916</v>
      </c>
      <c r="E12" s="623">
        <f>SUM(E10:E11)</f>
        <v>418045</v>
      </c>
    </row>
    <row r="13" spans="1:11" ht="35.1" hidden="1" customHeight="1">
      <c r="A13" s="950">
        <v>2010</v>
      </c>
      <c r="B13" s="611" t="s">
        <v>4</v>
      </c>
      <c r="C13" s="424">
        <v>1178</v>
      </c>
      <c r="D13" s="424">
        <v>2665</v>
      </c>
      <c r="E13" s="622">
        <v>103114</v>
      </c>
    </row>
    <row r="14" spans="1:11" ht="35.1" hidden="1" customHeight="1">
      <c r="A14" s="951"/>
      <c r="B14" s="612" t="s">
        <v>5</v>
      </c>
      <c r="C14" s="166">
        <v>704</v>
      </c>
      <c r="D14" s="166">
        <v>3273</v>
      </c>
      <c r="E14" s="167">
        <v>280991</v>
      </c>
    </row>
    <row r="15" spans="1:11" ht="35.1" hidden="1" customHeight="1" thickBot="1">
      <c r="A15" s="952"/>
      <c r="B15" s="613" t="s">
        <v>6</v>
      </c>
      <c r="C15" s="429">
        <f>SUM(C13:C14)</f>
        <v>1882</v>
      </c>
      <c r="D15" s="429">
        <f>SUM(D13:D14)</f>
        <v>5938</v>
      </c>
      <c r="E15" s="623">
        <f>SUM(E13:E14)</f>
        <v>384105</v>
      </c>
    </row>
    <row r="16" spans="1:11" ht="21.95" hidden="1" customHeight="1">
      <c r="A16" s="950">
        <v>2011</v>
      </c>
      <c r="B16" s="611" t="s">
        <v>4</v>
      </c>
      <c r="C16" s="412">
        <v>1684</v>
      </c>
      <c r="D16" s="412">
        <v>11819</v>
      </c>
      <c r="E16" s="413">
        <v>242400</v>
      </c>
      <c r="I16" s="614"/>
      <c r="J16" s="614"/>
      <c r="K16" s="614"/>
    </row>
    <row r="17" spans="1:11" ht="21.95" hidden="1" customHeight="1">
      <c r="A17" s="951"/>
      <c r="B17" s="612" t="s">
        <v>5</v>
      </c>
      <c r="C17" s="414">
        <v>787</v>
      </c>
      <c r="D17" s="414">
        <v>5695</v>
      </c>
      <c r="E17" s="415">
        <v>237694</v>
      </c>
      <c r="I17" s="614"/>
      <c r="J17" s="614"/>
      <c r="K17" s="614"/>
    </row>
    <row r="18" spans="1:11" ht="21.95" hidden="1" customHeight="1" thickBot="1">
      <c r="A18" s="952"/>
      <c r="B18" s="613" t="s">
        <v>6</v>
      </c>
      <c r="C18" s="416">
        <f>SUM(C16:C17)</f>
        <v>2471</v>
      </c>
      <c r="D18" s="416">
        <f>SUM(D16:D17)</f>
        <v>17514</v>
      </c>
      <c r="E18" s="417">
        <f>SUM(E16:E17)</f>
        <v>480094</v>
      </c>
      <c r="I18" s="614"/>
      <c r="J18" s="614"/>
      <c r="K18" s="614"/>
    </row>
    <row r="19" spans="1:11" ht="21.95" customHeight="1">
      <c r="A19" s="950">
        <v>2012</v>
      </c>
      <c r="B19" s="611" t="s">
        <v>4</v>
      </c>
      <c r="C19" s="412">
        <v>1437</v>
      </c>
      <c r="D19" s="412">
        <v>5969</v>
      </c>
      <c r="E19" s="413">
        <v>127876</v>
      </c>
      <c r="I19" s="614"/>
      <c r="J19" s="614"/>
      <c r="K19" s="614"/>
    </row>
    <row r="20" spans="1:11" ht="21.95" customHeight="1">
      <c r="A20" s="951"/>
      <c r="B20" s="612" t="s">
        <v>5</v>
      </c>
      <c r="C20" s="414">
        <v>888</v>
      </c>
      <c r="D20" s="414">
        <v>3856</v>
      </c>
      <c r="E20" s="415">
        <v>396086</v>
      </c>
      <c r="I20" s="614"/>
      <c r="J20" s="614"/>
      <c r="K20" s="614"/>
    </row>
    <row r="21" spans="1:11" ht="21.95" customHeight="1" thickBot="1">
      <c r="A21" s="952"/>
      <c r="B21" s="613" t="s">
        <v>6</v>
      </c>
      <c r="C21" s="416">
        <f>SUM(C19:C20)</f>
        <v>2325</v>
      </c>
      <c r="D21" s="416">
        <f>SUM(D19:D20)</f>
        <v>9825</v>
      </c>
      <c r="E21" s="417">
        <f>SUM(E19:E20)</f>
        <v>523962</v>
      </c>
    </row>
    <row r="22" spans="1:11" ht="21.95" customHeight="1">
      <c r="A22" s="950">
        <v>2013</v>
      </c>
      <c r="B22" s="611" t="s">
        <v>4</v>
      </c>
      <c r="C22" s="412">
        <v>2118</v>
      </c>
      <c r="D22" s="412">
        <v>16167</v>
      </c>
      <c r="E22" s="413">
        <v>274275</v>
      </c>
    </row>
    <row r="23" spans="1:11" ht="21.95" customHeight="1">
      <c r="A23" s="951"/>
      <c r="B23" s="612" t="s">
        <v>5</v>
      </c>
      <c r="C23" s="414">
        <v>860</v>
      </c>
      <c r="D23" s="414">
        <v>5327</v>
      </c>
      <c r="E23" s="415">
        <v>263289</v>
      </c>
    </row>
    <row r="24" spans="1:11" ht="21.95" customHeight="1" thickBot="1">
      <c r="A24" s="952"/>
      <c r="B24" s="613" t="s">
        <v>6</v>
      </c>
      <c r="C24" s="416">
        <f>SUM(C22:C23)</f>
        <v>2978</v>
      </c>
      <c r="D24" s="416">
        <f t="shared" ref="D24:E24" si="0">SUM(D22:D23)</f>
        <v>21494</v>
      </c>
      <c r="E24" s="417">
        <f t="shared" si="0"/>
        <v>537564</v>
      </c>
    </row>
    <row r="25" spans="1:11" ht="21.95" customHeight="1">
      <c r="A25" s="950">
        <v>2014</v>
      </c>
      <c r="B25" s="611" t="s">
        <v>4</v>
      </c>
      <c r="C25" s="412">
        <v>1045</v>
      </c>
      <c r="D25" s="412">
        <v>4562</v>
      </c>
      <c r="E25" s="413">
        <v>100819</v>
      </c>
    </row>
    <row r="26" spans="1:11" ht="21.95" customHeight="1">
      <c r="A26" s="951"/>
      <c r="B26" s="612" t="s">
        <v>5</v>
      </c>
      <c r="C26" s="414">
        <v>992</v>
      </c>
      <c r="D26" s="414">
        <v>9039</v>
      </c>
      <c r="E26" s="415">
        <v>440787</v>
      </c>
    </row>
    <row r="27" spans="1:11" ht="21.95" customHeight="1" thickBot="1">
      <c r="A27" s="952"/>
      <c r="B27" s="613" t="s">
        <v>6</v>
      </c>
      <c r="C27" s="416">
        <f>SUM(C25:C26)</f>
        <v>2037</v>
      </c>
      <c r="D27" s="416">
        <f t="shared" ref="D27:E27" si="1">SUM(D25:D26)</f>
        <v>13601</v>
      </c>
      <c r="E27" s="417">
        <f t="shared" si="1"/>
        <v>541606</v>
      </c>
    </row>
    <row r="28" spans="1:11" ht="21.95" customHeight="1">
      <c r="A28" s="950">
        <v>2015</v>
      </c>
      <c r="B28" s="611" t="s">
        <v>4</v>
      </c>
      <c r="C28" s="412">
        <v>990</v>
      </c>
      <c r="D28" s="412">
        <v>15143</v>
      </c>
      <c r="E28" s="413">
        <v>261424</v>
      </c>
    </row>
    <row r="29" spans="1:11" ht="21.95" customHeight="1">
      <c r="A29" s="951"/>
      <c r="B29" s="612" t="s">
        <v>5</v>
      </c>
      <c r="C29" s="414">
        <v>3618</v>
      </c>
      <c r="D29" s="414">
        <v>11847</v>
      </c>
      <c r="E29" s="415">
        <v>649007</v>
      </c>
    </row>
    <row r="30" spans="1:11" ht="21.95" customHeight="1" thickBot="1">
      <c r="A30" s="952"/>
      <c r="B30" s="613" t="s">
        <v>6</v>
      </c>
      <c r="C30" s="416">
        <f>SUM(C28:C29)</f>
        <v>4608</v>
      </c>
      <c r="D30" s="416">
        <f t="shared" ref="D30:E30" si="2">SUM(D28:D29)</f>
        <v>26990</v>
      </c>
      <c r="E30" s="417">
        <f t="shared" si="2"/>
        <v>910431</v>
      </c>
    </row>
    <row r="31" spans="1:11" ht="21.95" customHeight="1">
      <c r="A31" s="950">
        <v>2016</v>
      </c>
      <c r="B31" s="611" t="s">
        <v>4</v>
      </c>
      <c r="C31" s="412">
        <v>995</v>
      </c>
      <c r="D31" s="412">
        <v>5497</v>
      </c>
      <c r="E31" s="413">
        <v>106144</v>
      </c>
    </row>
    <row r="32" spans="1:11" ht="21.95" customHeight="1">
      <c r="A32" s="951"/>
      <c r="B32" s="612" t="s">
        <v>5</v>
      </c>
      <c r="C32" s="414">
        <v>3762</v>
      </c>
      <c r="D32" s="414">
        <v>8798</v>
      </c>
      <c r="E32" s="415">
        <v>569748</v>
      </c>
    </row>
    <row r="33" spans="1:5" ht="21.95" customHeight="1" thickBot="1">
      <c r="A33" s="952"/>
      <c r="B33" s="613" t="s">
        <v>6</v>
      </c>
      <c r="C33" s="416">
        <f>SUM(C31:C32)</f>
        <v>4757</v>
      </c>
      <c r="D33" s="416">
        <f t="shared" ref="D33:E33" si="3">SUM(D31:D32)</f>
        <v>14295</v>
      </c>
      <c r="E33" s="417">
        <f t="shared" si="3"/>
        <v>675892</v>
      </c>
    </row>
    <row r="34" spans="1:5" ht="21.95" customHeight="1">
      <c r="A34" s="950">
        <v>2017</v>
      </c>
      <c r="B34" s="611" t="s">
        <v>4</v>
      </c>
      <c r="C34" s="412">
        <v>1038</v>
      </c>
      <c r="D34" s="412">
        <v>13707</v>
      </c>
      <c r="E34" s="413">
        <v>230447</v>
      </c>
    </row>
    <row r="35" spans="1:5" ht="21.95" customHeight="1">
      <c r="A35" s="951"/>
      <c r="B35" s="612" t="s">
        <v>5</v>
      </c>
      <c r="C35" s="414">
        <v>4887</v>
      </c>
      <c r="D35" s="414">
        <v>11636</v>
      </c>
      <c r="E35" s="415">
        <v>746147</v>
      </c>
    </row>
    <row r="36" spans="1:5" ht="21.95" customHeight="1" thickBot="1">
      <c r="A36" s="952"/>
      <c r="B36" s="613" t="s">
        <v>6</v>
      </c>
      <c r="C36" s="416">
        <f>SUM(C34:C35)</f>
        <v>5925</v>
      </c>
      <c r="D36" s="416">
        <f t="shared" ref="D36:E36" si="4">SUM(D34:D35)</f>
        <v>25343</v>
      </c>
      <c r="E36" s="417">
        <f t="shared" si="4"/>
        <v>976594</v>
      </c>
    </row>
    <row r="37" spans="1:5" ht="21.95" customHeight="1">
      <c r="A37" s="950">
        <v>2018</v>
      </c>
      <c r="B37" s="611" t="s">
        <v>4</v>
      </c>
      <c r="C37" s="412">
        <v>1156</v>
      </c>
      <c r="D37" s="412">
        <v>10952</v>
      </c>
      <c r="E37" s="413">
        <v>277260</v>
      </c>
    </row>
    <row r="38" spans="1:5" ht="21.95" customHeight="1">
      <c r="A38" s="951"/>
      <c r="B38" s="612" t="s">
        <v>5</v>
      </c>
      <c r="C38" s="414">
        <v>2156</v>
      </c>
      <c r="D38" s="414">
        <v>6167</v>
      </c>
      <c r="E38" s="415">
        <v>419692</v>
      </c>
    </row>
    <row r="39" spans="1:5" ht="21.95" customHeight="1" thickBot="1">
      <c r="A39" s="952"/>
      <c r="B39" s="613" t="s">
        <v>6</v>
      </c>
      <c r="C39" s="416">
        <f>SUM(C37:C38)</f>
        <v>3312</v>
      </c>
      <c r="D39" s="416">
        <f t="shared" ref="D39:E39" si="5">SUM(D37:D38)</f>
        <v>17119</v>
      </c>
      <c r="E39" s="417">
        <f t="shared" si="5"/>
        <v>696952</v>
      </c>
    </row>
    <row r="40" spans="1:5" ht="21.95" customHeight="1">
      <c r="A40" s="950">
        <v>2019</v>
      </c>
      <c r="B40" s="611" t="s">
        <v>4</v>
      </c>
      <c r="C40" s="412">
        <v>1426</v>
      </c>
      <c r="D40" s="412">
        <v>12588</v>
      </c>
      <c r="E40" s="413">
        <v>361150</v>
      </c>
    </row>
    <row r="41" spans="1:5" ht="21.95" customHeight="1">
      <c r="A41" s="951"/>
      <c r="B41" s="612" t="s">
        <v>5</v>
      </c>
      <c r="C41" s="414">
        <v>1723</v>
      </c>
      <c r="D41" s="414">
        <v>9638</v>
      </c>
      <c r="E41" s="415">
        <v>617436</v>
      </c>
    </row>
    <row r="42" spans="1:5" ht="21.95" customHeight="1" thickBot="1">
      <c r="A42" s="952"/>
      <c r="B42" s="613" t="s">
        <v>6</v>
      </c>
      <c r="C42" s="416">
        <f>SUM(C40:C41)</f>
        <v>3149</v>
      </c>
      <c r="D42" s="416">
        <f t="shared" ref="D42:E42" si="6">SUM(D40:D41)</f>
        <v>22226</v>
      </c>
      <c r="E42" s="417">
        <f t="shared" si="6"/>
        <v>978586</v>
      </c>
    </row>
    <row r="43" spans="1:5" ht="21.95" customHeight="1">
      <c r="A43" s="950">
        <v>2020</v>
      </c>
      <c r="B43" s="611" t="s">
        <v>4</v>
      </c>
      <c r="C43" s="412">
        <v>1755</v>
      </c>
      <c r="D43" s="412">
        <v>11499</v>
      </c>
      <c r="E43" s="413">
        <v>404705</v>
      </c>
    </row>
    <row r="44" spans="1:5" ht="21.95" customHeight="1">
      <c r="A44" s="951"/>
      <c r="B44" s="612" t="s">
        <v>5</v>
      </c>
      <c r="C44" s="414">
        <v>1383</v>
      </c>
      <c r="D44" s="414">
        <v>5625</v>
      </c>
      <c r="E44" s="415">
        <v>344838</v>
      </c>
    </row>
    <row r="45" spans="1:5" ht="21.95" customHeight="1" thickBot="1">
      <c r="A45" s="952"/>
      <c r="B45" s="613" t="s">
        <v>6</v>
      </c>
      <c r="C45" s="416">
        <f>SUM(C43:C44)</f>
        <v>3138</v>
      </c>
      <c r="D45" s="416">
        <f t="shared" ref="D45:E45" si="7">SUM(D43:D44)</f>
        <v>17124</v>
      </c>
      <c r="E45" s="417">
        <f t="shared" si="7"/>
        <v>749543</v>
      </c>
    </row>
    <row r="46" spans="1:5" ht="21.95" customHeight="1">
      <c r="A46" s="950">
        <v>2021</v>
      </c>
      <c r="B46" s="611" t="s">
        <v>4</v>
      </c>
      <c r="C46" s="412">
        <v>1492</v>
      </c>
      <c r="D46" s="412">
        <v>18835</v>
      </c>
      <c r="E46" s="413">
        <v>505981</v>
      </c>
    </row>
    <row r="47" spans="1:5" ht="21.95" customHeight="1">
      <c r="A47" s="951"/>
      <c r="B47" s="612" t="s">
        <v>5</v>
      </c>
      <c r="C47" s="414">
        <v>1797</v>
      </c>
      <c r="D47" s="414">
        <v>6284</v>
      </c>
      <c r="E47" s="415">
        <v>658781</v>
      </c>
    </row>
    <row r="48" spans="1:5" ht="21.95" customHeight="1" thickBot="1">
      <c r="A48" s="952"/>
      <c r="B48" s="613" t="s">
        <v>6</v>
      </c>
      <c r="C48" s="416">
        <f>SUM(C46:C47)</f>
        <v>3289</v>
      </c>
      <c r="D48" s="416">
        <f t="shared" ref="D48:E48" si="8">SUM(D46:D47)</f>
        <v>25119</v>
      </c>
      <c r="E48" s="417">
        <f t="shared" si="8"/>
        <v>1164762</v>
      </c>
    </row>
    <row r="49" spans="1:6" ht="22.5" customHeight="1">
      <c r="A49" s="950">
        <v>2022</v>
      </c>
      <c r="B49" s="611" t="s">
        <v>4</v>
      </c>
      <c r="C49" s="412">
        <v>1631</v>
      </c>
      <c r="D49" s="412">
        <v>13792</v>
      </c>
      <c r="E49" s="413">
        <v>657707</v>
      </c>
    </row>
    <row r="50" spans="1:6" ht="27.75" customHeight="1">
      <c r="A50" s="951"/>
      <c r="B50" s="612" t="s">
        <v>5</v>
      </c>
      <c r="C50" s="414">
        <v>1383</v>
      </c>
      <c r="D50" s="414">
        <v>9085</v>
      </c>
      <c r="E50" s="415">
        <v>413717</v>
      </c>
      <c r="F50" s="615"/>
    </row>
    <row r="51" spans="1:6" ht="16.5" thickBot="1">
      <c r="A51" s="952"/>
      <c r="B51" s="613" t="s">
        <v>6</v>
      </c>
      <c r="C51" s="416">
        <f>SUM(C49:C50)</f>
        <v>3014</v>
      </c>
      <c r="D51" s="416">
        <f t="shared" ref="D51:E51" si="9">SUM(D49:D50)</f>
        <v>22877</v>
      </c>
      <c r="E51" s="417">
        <f t="shared" si="9"/>
        <v>1071424</v>
      </c>
    </row>
    <row r="52" spans="1:6" ht="49.5" customHeight="1">
      <c r="A52" s="956" t="s">
        <v>1163</v>
      </c>
      <c r="B52" s="957"/>
      <c r="C52" s="957"/>
      <c r="D52" s="957"/>
      <c r="E52" s="957"/>
    </row>
  </sheetData>
  <mergeCells count="19">
    <mergeCell ref="A34:A36"/>
    <mergeCell ref="A43:A45"/>
    <mergeCell ref="A37:A39"/>
    <mergeCell ref="A40:A42"/>
    <mergeCell ref="A52:E52"/>
    <mergeCell ref="A46:A48"/>
    <mergeCell ref="A49:A51"/>
    <mergeCell ref="A1:B1"/>
    <mergeCell ref="A16:A18"/>
    <mergeCell ref="A3:E3"/>
    <mergeCell ref="A7:A9"/>
    <mergeCell ref="A4:E4"/>
    <mergeCell ref="A10:A12"/>
    <mergeCell ref="A13:A15"/>
    <mergeCell ref="A22:A24"/>
    <mergeCell ref="A31:A33"/>
    <mergeCell ref="A19:A21"/>
    <mergeCell ref="A25:A27"/>
    <mergeCell ref="A28:A30"/>
  </mergeCells>
  <phoneticPr fontId="39" type="noConversion"/>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view="pageBreakPreview" topLeftCell="A41" zoomScale="70" zoomScaleNormal="90" zoomScaleSheetLayoutView="70" workbookViewId="0">
      <selection activeCell="B49" sqref="B49"/>
    </sheetView>
  </sheetViews>
  <sheetFormatPr defaultColWidth="9.140625" defaultRowHeight="12.75"/>
  <cols>
    <col min="1" max="1" width="11.85546875" style="20" customWidth="1"/>
    <col min="2" max="2" width="21.42578125" style="15" customWidth="1"/>
    <col min="3" max="3" width="22.42578125" style="601" customWidth="1"/>
    <col min="4" max="4" width="22.7109375" style="601" customWidth="1"/>
    <col min="5" max="5" width="20.5703125" style="15" customWidth="1"/>
    <col min="6" max="16384" width="9.140625" style="15"/>
  </cols>
  <sheetData>
    <row r="1" spans="1:7" s="36" customFormat="1" ht="30" customHeight="1">
      <c r="A1" s="953" t="s">
        <v>353</v>
      </c>
      <c r="B1" s="953"/>
      <c r="C1" s="747"/>
      <c r="D1" s="961" t="s">
        <v>63</v>
      </c>
      <c r="E1" s="961"/>
      <c r="G1" s="761"/>
    </row>
    <row r="2" spans="1:7" ht="3" customHeight="1">
      <c r="A2" s="626"/>
      <c r="B2" s="36"/>
      <c r="C2" s="748"/>
      <c r="D2" s="748"/>
      <c r="E2" s="36"/>
    </row>
    <row r="3" spans="1:7" ht="20.100000000000001" customHeight="1">
      <c r="A3" s="954" t="s">
        <v>374</v>
      </c>
      <c r="B3" s="954"/>
      <c r="C3" s="954"/>
      <c r="D3" s="954"/>
      <c r="E3" s="954"/>
    </row>
    <row r="4" spans="1:7" ht="24.75" customHeight="1" thickBot="1">
      <c r="A4" s="962" t="s">
        <v>509</v>
      </c>
      <c r="B4" s="962"/>
      <c r="C4" s="962"/>
      <c r="D4" s="962"/>
      <c r="E4" s="962"/>
    </row>
    <row r="5" spans="1:7" ht="5.25" hidden="1" customHeight="1" thickBot="1">
      <c r="A5" s="21"/>
      <c r="B5" s="16"/>
      <c r="C5" s="16"/>
      <c r="D5" s="16"/>
      <c r="E5" s="16"/>
    </row>
    <row r="6" spans="1:7" ht="19.5" customHeight="1">
      <c r="A6" s="751" t="s">
        <v>1</v>
      </c>
      <c r="B6" s="752" t="s">
        <v>89</v>
      </c>
      <c r="C6" s="753" t="s">
        <v>171</v>
      </c>
      <c r="D6" s="759" t="s">
        <v>91</v>
      </c>
      <c r="E6" s="754" t="s">
        <v>92</v>
      </c>
    </row>
    <row r="7" spans="1:7" ht="31.5" customHeight="1" thickBot="1">
      <c r="A7" s="755" t="s">
        <v>2</v>
      </c>
      <c r="B7" s="756" t="s">
        <v>93</v>
      </c>
      <c r="C7" s="757" t="s">
        <v>172</v>
      </c>
      <c r="D7" s="760" t="s">
        <v>507</v>
      </c>
      <c r="E7" s="758" t="s">
        <v>508</v>
      </c>
    </row>
    <row r="8" spans="1:7" ht="35.1" hidden="1" customHeight="1">
      <c r="A8" s="958">
        <v>2008</v>
      </c>
      <c r="B8" s="17" t="s">
        <v>4</v>
      </c>
      <c r="C8" s="174">
        <v>1681</v>
      </c>
      <c r="D8" s="174">
        <v>3262</v>
      </c>
      <c r="E8" s="175">
        <v>117683</v>
      </c>
    </row>
    <row r="9" spans="1:7" ht="35.1" hidden="1" customHeight="1">
      <c r="A9" s="959"/>
      <c r="B9" s="18" t="s">
        <v>5</v>
      </c>
      <c r="C9" s="176">
        <v>1796</v>
      </c>
      <c r="D9" s="176">
        <v>6274</v>
      </c>
      <c r="E9" s="177">
        <v>302047</v>
      </c>
    </row>
    <row r="10" spans="1:7" ht="35.1" hidden="1" customHeight="1" thickBot="1">
      <c r="A10" s="960"/>
      <c r="B10" s="19" t="s">
        <v>6</v>
      </c>
      <c r="C10" s="178">
        <f>SUM(C8:C9)</f>
        <v>3477</v>
      </c>
      <c r="D10" s="178">
        <f>SUM(D8:D9)</f>
        <v>9536</v>
      </c>
      <c r="E10" s="179">
        <f>SUM(E8:E9)</f>
        <v>419730</v>
      </c>
    </row>
    <row r="11" spans="1:7" ht="35.1" hidden="1" customHeight="1">
      <c r="A11" s="958">
        <v>2009</v>
      </c>
      <c r="B11" s="17" t="s">
        <v>4</v>
      </c>
      <c r="C11" s="22">
        <v>1801</v>
      </c>
      <c r="D11" s="22">
        <v>12272</v>
      </c>
      <c r="E11" s="77">
        <v>344217</v>
      </c>
    </row>
    <row r="12" spans="1:7" ht="35.1" hidden="1" customHeight="1">
      <c r="A12" s="959"/>
      <c r="B12" s="18" t="s">
        <v>5</v>
      </c>
      <c r="C12" s="23">
        <v>801</v>
      </c>
      <c r="D12" s="23">
        <v>4898</v>
      </c>
      <c r="E12" s="33">
        <v>222327</v>
      </c>
    </row>
    <row r="13" spans="1:7" ht="35.1" hidden="1" customHeight="1" thickBot="1">
      <c r="A13" s="960"/>
      <c r="B13" s="19" t="s">
        <v>6</v>
      </c>
      <c r="C13" s="130">
        <f>SUM(C11:C12)</f>
        <v>2602</v>
      </c>
      <c r="D13" s="130">
        <f>SUM(D11:D12)</f>
        <v>17170</v>
      </c>
      <c r="E13" s="131">
        <f>SUM(E11:E12)</f>
        <v>566544</v>
      </c>
    </row>
    <row r="14" spans="1:7" ht="35.1" hidden="1" customHeight="1">
      <c r="A14" s="958">
        <v>2010</v>
      </c>
      <c r="B14" s="17" t="s">
        <v>4</v>
      </c>
      <c r="C14" s="22">
        <v>1068</v>
      </c>
      <c r="D14" s="22">
        <v>2381</v>
      </c>
      <c r="E14" s="77">
        <v>83824</v>
      </c>
    </row>
    <row r="15" spans="1:7" ht="35.1" hidden="1" customHeight="1">
      <c r="A15" s="959"/>
      <c r="B15" s="18" t="s">
        <v>5</v>
      </c>
      <c r="C15" s="23">
        <v>701</v>
      </c>
      <c r="D15" s="23">
        <v>3318</v>
      </c>
      <c r="E15" s="33">
        <v>285658</v>
      </c>
    </row>
    <row r="16" spans="1:7" ht="7.5" hidden="1" customHeight="1" thickBot="1">
      <c r="A16" s="960"/>
      <c r="B16" s="19" t="s">
        <v>6</v>
      </c>
      <c r="C16" s="130">
        <f>SUM(C14:C15)</f>
        <v>1769</v>
      </c>
      <c r="D16" s="130">
        <f>SUM(D14:D15)</f>
        <v>5699</v>
      </c>
      <c r="E16" s="131">
        <f>SUM(E14:E15)</f>
        <v>369482</v>
      </c>
    </row>
    <row r="17" spans="1:5" ht="21.95" hidden="1" customHeight="1">
      <c r="A17" s="958">
        <v>2011</v>
      </c>
      <c r="B17" s="17" t="s">
        <v>4</v>
      </c>
      <c r="C17" s="197">
        <v>1648</v>
      </c>
      <c r="D17" s="197">
        <v>11310</v>
      </c>
      <c r="E17" s="198">
        <v>230605</v>
      </c>
    </row>
    <row r="18" spans="1:5" ht="21.95" hidden="1" customHeight="1">
      <c r="A18" s="959"/>
      <c r="B18" s="18" t="s">
        <v>5</v>
      </c>
      <c r="C18" s="199">
        <v>768</v>
      </c>
      <c r="D18" s="199">
        <v>5498</v>
      </c>
      <c r="E18" s="200">
        <v>242196</v>
      </c>
    </row>
    <row r="19" spans="1:5" ht="21.95" hidden="1" customHeight="1" thickBot="1">
      <c r="A19" s="960"/>
      <c r="B19" s="19" t="s">
        <v>6</v>
      </c>
      <c r="C19" s="201">
        <f>SUM(C17:C18)</f>
        <v>2416</v>
      </c>
      <c r="D19" s="201">
        <f t="shared" ref="D19:E19" si="0">SUM(D17:D18)</f>
        <v>16808</v>
      </c>
      <c r="E19" s="202">
        <f t="shared" si="0"/>
        <v>472801</v>
      </c>
    </row>
    <row r="20" spans="1:5" ht="21.95" customHeight="1">
      <c r="A20" s="958">
        <v>2012</v>
      </c>
      <c r="B20" s="17" t="s">
        <v>4</v>
      </c>
      <c r="C20" s="197">
        <v>1118</v>
      </c>
      <c r="D20" s="197">
        <v>4079</v>
      </c>
      <c r="E20" s="198">
        <v>116399</v>
      </c>
    </row>
    <row r="21" spans="1:5" ht="21.95" customHeight="1">
      <c r="A21" s="959"/>
      <c r="B21" s="18" t="s">
        <v>5</v>
      </c>
      <c r="C21" s="199">
        <v>711</v>
      </c>
      <c r="D21" s="199">
        <v>3083</v>
      </c>
      <c r="E21" s="200">
        <v>344135</v>
      </c>
    </row>
    <row r="22" spans="1:5" ht="21.95" customHeight="1" thickBot="1">
      <c r="A22" s="960"/>
      <c r="B22" s="19" t="s">
        <v>6</v>
      </c>
      <c r="C22" s="201">
        <f>SUM(C20:C21)</f>
        <v>1829</v>
      </c>
      <c r="D22" s="201">
        <f t="shared" ref="D22" si="1">SUM(D20:D21)</f>
        <v>7162</v>
      </c>
      <c r="E22" s="202">
        <f t="shared" ref="E22" si="2">SUM(E20:E21)</f>
        <v>460534</v>
      </c>
    </row>
    <row r="23" spans="1:5" ht="21.95" customHeight="1">
      <c r="A23" s="958">
        <v>2013</v>
      </c>
      <c r="B23" s="17" t="s">
        <v>4</v>
      </c>
      <c r="C23" s="197">
        <v>2342</v>
      </c>
      <c r="D23" s="197">
        <v>16324</v>
      </c>
      <c r="E23" s="198">
        <v>282489</v>
      </c>
    </row>
    <row r="24" spans="1:5" ht="21.95" customHeight="1">
      <c r="A24" s="959"/>
      <c r="B24" s="18" t="s">
        <v>5</v>
      </c>
      <c r="C24" s="199">
        <v>971</v>
      </c>
      <c r="D24" s="199">
        <v>4293</v>
      </c>
      <c r="E24" s="200">
        <v>306089</v>
      </c>
    </row>
    <row r="25" spans="1:5" ht="21.95" customHeight="1" thickBot="1">
      <c r="A25" s="960"/>
      <c r="B25" s="19" t="s">
        <v>6</v>
      </c>
      <c r="C25" s="201">
        <f>SUM(C23:C24)</f>
        <v>3313</v>
      </c>
      <c r="D25" s="201">
        <f t="shared" ref="D25" si="3">SUM(D23:D24)</f>
        <v>20617</v>
      </c>
      <c r="E25" s="202">
        <f t="shared" ref="E25" si="4">SUM(E23:E24)</f>
        <v>588578</v>
      </c>
    </row>
    <row r="26" spans="1:5" ht="21.95" customHeight="1">
      <c r="A26" s="958">
        <v>2014</v>
      </c>
      <c r="B26" s="17" t="s">
        <v>4</v>
      </c>
      <c r="C26" s="197">
        <v>1186</v>
      </c>
      <c r="D26" s="197">
        <v>6063</v>
      </c>
      <c r="E26" s="198">
        <v>118179</v>
      </c>
    </row>
    <row r="27" spans="1:5" ht="21.95" customHeight="1">
      <c r="A27" s="959"/>
      <c r="B27" s="18" t="s">
        <v>5</v>
      </c>
      <c r="C27" s="199">
        <v>858</v>
      </c>
      <c r="D27" s="199">
        <v>7956</v>
      </c>
      <c r="E27" s="200">
        <v>403712</v>
      </c>
    </row>
    <row r="28" spans="1:5" ht="21.95" customHeight="1" thickBot="1">
      <c r="A28" s="960"/>
      <c r="B28" s="19" t="s">
        <v>6</v>
      </c>
      <c r="C28" s="201">
        <f>SUM(C26:C27)</f>
        <v>2044</v>
      </c>
      <c r="D28" s="201">
        <f t="shared" ref="D28" si="5">SUM(D26:D27)</f>
        <v>14019</v>
      </c>
      <c r="E28" s="202">
        <f t="shared" ref="E28" si="6">SUM(E26:E27)</f>
        <v>521891</v>
      </c>
    </row>
    <row r="29" spans="1:5" ht="21.95" customHeight="1">
      <c r="A29" s="958">
        <v>2015</v>
      </c>
      <c r="B29" s="17" t="s">
        <v>4</v>
      </c>
      <c r="C29" s="197">
        <v>1007</v>
      </c>
      <c r="D29" s="197">
        <v>14250</v>
      </c>
      <c r="E29" s="198">
        <v>265071</v>
      </c>
    </row>
    <row r="30" spans="1:5" ht="21.95" customHeight="1">
      <c r="A30" s="959"/>
      <c r="B30" s="18" t="s">
        <v>5</v>
      </c>
      <c r="C30" s="199">
        <v>2898</v>
      </c>
      <c r="D30" s="199">
        <v>8582</v>
      </c>
      <c r="E30" s="200">
        <v>504589</v>
      </c>
    </row>
    <row r="31" spans="1:5" ht="21.95" customHeight="1" thickBot="1">
      <c r="A31" s="960"/>
      <c r="B31" s="19" t="s">
        <v>6</v>
      </c>
      <c r="C31" s="201">
        <f>SUM(C29:C30)</f>
        <v>3905</v>
      </c>
      <c r="D31" s="201">
        <f t="shared" ref="D31" si="7">SUM(D29:D30)</f>
        <v>22832</v>
      </c>
      <c r="E31" s="202">
        <f t="shared" ref="E31" si="8">SUM(E29:E30)</f>
        <v>769660</v>
      </c>
    </row>
    <row r="32" spans="1:5" ht="21.95" customHeight="1">
      <c r="A32" s="958">
        <v>2016</v>
      </c>
      <c r="B32" s="17" t="s">
        <v>4</v>
      </c>
      <c r="C32" s="197">
        <v>974</v>
      </c>
      <c r="D32" s="197">
        <v>6081</v>
      </c>
      <c r="E32" s="198">
        <v>107034</v>
      </c>
    </row>
    <row r="33" spans="1:6" ht="21.95" customHeight="1">
      <c r="A33" s="959"/>
      <c r="B33" s="18" t="s">
        <v>5</v>
      </c>
      <c r="C33" s="199">
        <v>3659</v>
      </c>
      <c r="D33" s="199">
        <v>8793</v>
      </c>
      <c r="E33" s="200">
        <v>625203</v>
      </c>
    </row>
    <row r="34" spans="1:6" ht="21.95" customHeight="1" thickBot="1">
      <c r="A34" s="960"/>
      <c r="B34" s="19" t="s">
        <v>6</v>
      </c>
      <c r="C34" s="201">
        <f>SUM(C32:C33)</f>
        <v>4633</v>
      </c>
      <c r="D34" s="201">
        <f t="shared" ref="D34" si="9">SUM(D32:D33)</f>
        <v>14874</v>
      </c>
      <c r="E34" s="202">
        <f t="shared" ref="E34" si="10">SUM(E32:E33)</f>
        <v>732237</v>
      </c>
    </row>
    <row r="35" spans="1:6" ht="21.95" customHeight="1">
      <c r="A35" s="958">
        <v>2017</v>
      </c>
      <c r="B35" s="17" t="s">
        <v>4</v>
      </c>
      <c r="C35" s="197">
        <v>1027</v>
      </c>
      <c r="D35" s="197">
        <v>12977</v>
      </c>
      <c r="E35" s="198">
        <v>214155</v>
      </c>
    </row>
    <row r="36" spans="1:6" ht="21.95" customHeight="1">
      <c r="A36" s="959"/>
      <c r="B36" s="18" t="s">
        <v>5</v>
      </c>
      <c r="C36" s="199">
        <v>4845</v>
      </c>
      <c r="D36" s="199">
        <v>11164</v>
      </c>
      <c r="E36" s="200">
        <v>687062</v>
      </c>
    </row>
    <row r="37" spans="1:6" ht="21.95" customHeight="1" thickBot="1">
      <c r="A37" s="960"/>
      <c r="B37" s="19" t="s">
        <v>6</v>
      </c>
      <c r="C37" s="201">
        <f>SUM(C35:C36)</f>
        <v>5872</v>
      </c>
      <c r="D37" s="201">
        <f t="shared" ref="D37" si="11">SUM(D35:D36)</f>
        <v>24141</v>
      </c>
      <c r="E37" s="202">
        <f t="shared" ref="E37" si="12">SUM(E35:E36)</f>
        <v>901217</v>
      </c>
    </row>
    <row r="38" spans="1:6" ht="21.95" customHeight="1">
      <c r="A38" s="958">
        <v>2018</v>
      </c>
      <c r="B38" s="17" t="s">
        <v>4</v>
      </c>
      <c r="C38" s="197">
        <v>1041</v>
      </c>
      <c r="D38" s="197">
        <v>7150</v>
      </c>
      <c r="E38" s="198">
        <v>188733</v>
      </c>
    </row>
    <row r="39" spans="1:6" ht="21.95" customHeight="1">
      <c r="A39" s="959"/>
      <c r="B39" s="18" t="s">
        <v>5</v>
      </c>
      <c r="C39" s="199">
        <v>1490</v>
      </c>
      <c r="D39" s="199">
        <v>5433</v>
      </c>
      <c r="E39" s="200">
        <v>379402</v>
      </c>
    </row>
    <row r="40" spans="1:6" ht="21.95" customHeight="1" thickBot="1">
      <c r="A40" s="960"/>
      <c r="B40" s="19" t="s">
        <v>6</v>
      </c>
      <c r="C40" s="201">
        <f>SUM(C38:C39)</f>
        <v>2531</v>
      </c>
      <c r="D40" s="201">
        <f t="shared" ref="D40" si="13">SUM(D38:D39)</f>
        <v>12583</v>
      </c>
      <c r="E40" s="202">
        <f t="shared" ref="E40" si="14">SUM(E38:E39)</f>
        <v>568135</v>
      </c>
    </row>
    <row r="41" spans="1:6" ht="21.95" customHeight="1">
      <c r="A41" s="958">
        <v>2019</v>
      </c>
      <c r="B41" s="17" t="s">
        <v>4</v>
      </c>
      <c r="C41" s="197">
        <v>1440</v>
      </c>
      <c r="D41" s="197">
        <v>16031</v>
      </c>
      <c r="E41" s="198">
        <v>435189</v>
      </c>
    </row>
    <row r="42" spans="1:6" ht="21.95" customHeight="1">
      <c r="A42" s="959"/>
      <c r="B42" s="18" t="s">
        <v>5</v>
      </c>
      <c r="C42" s="199">
        <v>1707</v>
      </c>
      <c r="D42" s="199">
        <v>7890</v>
      </c>
      <c r="E42" s="200">
        <v>647963</v>
      </c>
    </row>
    <row r="43" spans="1:6" ht="21.95" customHeight="1" thickBot="1">
      <c r="A43" s="960"/>
      <c r="B43" s="19" t="s">
        <v>6</v>
      </c>
      <c r="C43" s="201">
        <f>SUM(C41:C42)</f>
        <v>3147</v>
      </c>
      <c r="D43" s="201">
        <f t="shared" ref="D43" si="15">SUM(D41:D42)</f>
        <v>23921</v>
      </c>
      <c r="E43" s="202">
        <f t="shared" ref="E43" si="16">SUM(E41:E42)</f>
        <v>1083152</v>
      </c>
    </row>
    <row r="44" spans="1:6" ht="21.95" customHeight="1">
      <c r="A44" s="958">
        <v>2020</v>
      </c>
      <c r="B44" s="17" t="s">
        <v>4</v>
      </c>
      <c r="C44" s="197">
        <v>1559</v>
      </c>
      <c r="D44" s="197">
        <v>9707</v>
      </c>
      <c r="E44" s="198">
        <v>350460</v>
      </c>
    </row>
    <row r="45" spans="1:6" ht="21.95" customHeight="1">
      <c r="A45" s="959"/>
      <c r="B45" s="18" t="s">
        <v>5</v>
      </c>
      <c r="C45" s="199">
        <v>1310</v>
      </c>
      <c r="D45" s="199">
        <v>6889</v>
      </c>
      <c r="E45" s="200">
        <v>334433</v>
      </c>
    </row>
    <row r="46" spans="1:6" ht="21.95" customHeight="1" thickBot="1">
      <c r="A46" s="960"/>
      <c r="B46" s="19" t="s">
        <v>6</v>
      </c>
      <c r="C46" s="201">
        <f>SUM(C44:C45)</f>
        <v>2869</v>
      </c>
      <c r="D46" s="201">
        <f t="shared" ref="D46" si="17">SUM(D44:D45)</f>
        <v>16596</v>
      </c>
      <c r="E46" s="202">
        <f t="shared" ref="E46" si="18">SUM(E44:E45)</f>
        <v>684893</v>
      </c>
    </row>
    <row r="47" spans="1:6" ht="21.95" customHeight="1">
      <c r="A47" s="958">
        <v>2021</v>
      </c>
      <c r="B47" s="17" t="s">
        <v>4</v>
      </c>
      <c r="C47" s="197">
        <v>1707</v>
      </c>
      <c r="D47" s="197">
        <v>20415</v>
      </c>
      <c r="E47" s="198">
        <v>519048</v>
      </c>
      <c r="F47" s="132"/>
    </row>
    <row r="48" spans="1:6" ht="21.95" customHeight="1">
      <c r="A48" s="959"/>
      <c r="B48" s="18" t="s">
        <v>5</v>
      </c>
      <c r="C48" s="199">
        <v>1816</v>
      </c>
      <c r="D48" s="199">
        <v>6611</v>
      </c>
      <c r="E48" s="200">
        <v>623275</v>
      </c>
    </row>
    <row r="49" spans="1:5" ht="21.95" customHeight="1" thickBot="1">
      <c r="A49" s="960"/>
      <c r="B49" s="19" t="s">
        <v>6</v>
      </c>
      <c r="C49" s="201">
        <f>SUM(C47:C48)</f>
        <v>3523</v>
      </c>
      <c r="D49" s="201">
        <f t="shared" ref="D49:E49" si="19">SUM(D47:D48)</f>
        <v>27026</v>
      </c>
      <c r="E49" s="202">
        <f t="shared" si="19"/>
        <v>1142323</v>
      </c>
    </row>
    <row r="50" spans="1:5" ht="21.95" customHeight="1">
      <c r="A50" s="958">
        <v>2022</v>
      </c>
      <c r="B50" s="17" t="s">
        <v>4</v>
      </c>
      <c r="C50" s="197">
        <v>1591</v>
      </c>
      <c r="D50" s="197">
        <v>10219</v>
      </c>
      <c r="E50" s="198">
        <v>578962</v>
      </c>
    </row>
    <row r="51" spans="1:5" ht="21.95" customHeight="1">
      <c r="A51" s="959"/>
      <c r="B51" s="18" t="s">
        <v>5</v>
      </c>
      <c r="C51" s="199">
        <v>1320</v>
      </c>
      <c r="D51" s="199">
        <v>4238</v>
      </c>
      <c r="E51" s="200">
        <v>365779</v>
      </c>
    </row>
    <row r="52" spans="1:5" ht="21.95" customHeight="1" thickBot="1">
      <c r="A52" s="960"/>
      <c r="B52" s="19" t="s">
        <v>6</v>
      </c>
      <c r="C52" s="201">
        <f>SUM(C50:C51)</f>
        <v>2911</v>
      </c>
      <c r="D52" s="201">
        <f t="shared" ref="D52:E52" si="20">SUM(D50:D51)</f>
        <v>14457</v>
      </c>
      <c r="E52" s="202">
        <f t="shared" si="20"/>
        <v>944741</v>
      </c>
    </row>
    <row r="53" spans="1:5" ht="45" customHeight="1">
      <c r="A53" s="956" t="s">
        <v>1162</v>
      </c>
      <c r="B53" s="957"/>
      <c r="C53" s="957"/>
      <c r="D53" s="957"/>
      <c r="E53" s="957"/>
    </row>
  </sheetData>
  <mergeCells count="20">
    <mergeCell ref="D1:E1"/>
    <mergeCell ref="A1:B1"/>
    <mergeCell ref="A29:A31"/>
    <mergeCell ref="A20:A22"/>
    <mergeCell ref="A26:A28"/>
    <mergeCell ref="A23:A25"/>
    <mergeCell ref="A17:A19"/>
    <mergeCell ref="A3:E3"/>
    <mergeCell ref="A8:A10"/>
    <mergeCell ref="A4:E4"/>
    <mergeCell ref="A11:A13"/>
    <mergeCell ref="A14:A16"/>
    <mergeCell ref="A32:A34"/>
    <mergeCell ref="A35:A37"/>
    <mergeCell ref="A44:A46"/>
    <mergeCell ref="A38:A40"/>
    <mergeCell ref="A53:E53"/>
    <mergeCell ref="A41:A43"/>
    <mergeCell ref="A47:A49"/>
    <mergeCell ref="A50:A52"/>
  </mergeCells>
  <phoneticPr fontId="39" type="noConversion"/>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BreakPreview" topLeftCell="A20" zoomScale="70" zoomScaleNormal="80" zoomScaleSheetLayoutView="70" workbookViewId="0">
      <selection activeCell="B47" sqref="B47"/>
    </sheetView>
  </sheetViews>
  <sheetFormatPr defaultColWidth="9.140625" defaultRowHeight="15"/>
  <cols>
    <col min="1" max="1" width="11.28515625" style="404" customWidth="1"/>
    <col min="2" max="2" width="20.42578125" style="404" customWidth="1"/>
    <col min="3" max="3" width="29" style="418" customWidth="1"/>
    <col min="4" max="4" width="30.85546875" style="418" customWidth="1"/>
    <col min="5" max="5" width="24" style="418" customWidth="1"/>
    <col min="6" max="7" width="9.140625" style="404"/>
    <col min="8" max="10" width="13.140625" style="404" customWidth="1"/>
    <col min="11" max="16384" width="9.140625" style="404"/>
  </cols>
  <sheetData>
    <row r="1" spans="1:5" ht="30" customHeight="1">
      <c r="A1" s="966" t="s">
        <v>353</v>
      </c>
      <c r="B1" s="966"/>
      <c r="C1" s="514"/>
      <c r="D1" s="514"/>
      <c r="E1" s="515" t="s">
        <v>63</v>
      </c>
    </row>
    <row r="2" spans="1:5" ht="7.5" customHeight="1">
      <c r="A2" s="419"/>
      <c r="B2" s="419"/>
      <c r="C2" s="420"/>
      <c r="D2" s="420"/>
      <c r="E2" s="420"/>
    </row>
    <row r="3" spans="1:5" ht="20.100000000000001" customHeight="1">
      <c r="A3" s="967" t="s">
        <v>375</v>
      </c>
      <c r="B3" s="967"/>
      <c r="C3" s="967"/>
      <c r="D3" s="967"/>
      <c r="E3" s="967"/>
    </row>
    <row r="4" spans="1:5" ht="28.5" customHeight="1" thickBot="1">
      <c r="A4" s="968" t="s">
        <v>160</v>
      </c>
      <c r="B4" s="968"/>
      <c r="C4" s="968"/>
      <c r="D4" s="968"/>
      <c r="E4" s="968"/>
    </row>
    <row r="5" spans="1:5" ht="15" hidden="1" customHeight="1" thickBot="1">
      <c r="A5" s="421"/>
      <c r="B5" s="421"/>
      <c r="C5" s="422"/>
      <c r="D5" s="422"/>
      <c r="E5" s="422"/>
    </row>
    <row r="6" spans="1:5" ht="24" customHeight="1">
      <c r="A6" s="516" t="s">
        <v>1</v>
      </c>
      <c r="B6" s="517" t="s">
        <v>89</v>
      </c>
      <c r="C6" s="518" t="s">
        <v>95</v>
      </c>
      <c r="D6" s="519" t="s">
        <v>91</v>
      </c>
      <c r="E6" s="520" t="s">
        <v>92</v>
      </c>
    </row>
    <row r="7" spans="1:5" ht="18.75" customHeight="1" thickBot="1">
      <c r="A7" s="521" t="s">
        <v>2</v>
      </c>
      <c r="B7" s="522" t="s">
        <v>93</v>
      </c>
      <c r="C7" s="523" t="s">
        <v>510</v>
      </c>
      <c r="D7" s="524" t="s">
        <v>507</v>
      </c>
      <c r="E7" s="525" t="s">
        <v>508</v>
      </c>
    </row>
    <row r="8" spans="1:5" ht="35.1" hidden="1" customHeight="1">
      <c r="A8" s="963">
        <v>2008</v>
      </c>
      <c r="B8" s="405" t="s">
        <v>753</v>
      </c>
      <c r="C8" s="412">
        <v>1190</v>
      </c>
      <c r="D8" s="412">
        <v>3328</v>
      </c>
      <c r="E8" s="413">
        <v>107258</v>
      </c>
    </row>
    <row r="9" spans="1:5" ht="35.1" hidden="1" customHeight="1">
      <c r="A9" s="964"/>
      <c r="B9" s="406" t="s">
        <v>754</v>
      </c>
      <c r="C9" s="414">
        <v>514</v>
      </c>
      <c r="D9" s="414">
        <v>6295</v>
      </c>
      <c r="E9" s="415">
        <v>155528</v>
      </c>
    </row>
    <row r="10" spans="1:5" ht="35.1" hidden="1" customHeight="1" thickBot="1">
      <c r="A10" s="965"/>
      <c r="B10" s="407" t="s">
        <v>755</v>
      </c>
      <c r="C10" s="416">
        <f>SUM(C8:C9)</f>
        <v>1704</v>
      </c>
      <c r="D10" s="416">
        <f>SUM(D8:D9)</f>
        <v>9623</v>
      </c>
      <c r="E10" s="417">
        <f>SUM(E8:E9)</f>
        <v>262786</v>
      </c>
    </row>
    <row r="11" spans="1:5" ht="35.1" hidden="1" customHeight="1">
      <c r="A11" s="963">
        <v>2009</v>
      </c>
      <c r="B11" s="405" t="s">
        <v>753</v>
      </c>
      <c r="C11" s="412">
        <v>1417</v>
      </c>
      <c r="D11" s="412">
        <v>8912</v>
      </c>
      <c r="E11" s="413">
        <v>288531</v>
      </c>
    </row>
    <row r="12" spans="1:5" ht="35.1" hidden="1" customHeight="1">
      <c r="A12" s="964"/>
      <c r="B12" s="406" t="s">
        <v>754</v>
      </c>
      <c r="C12" s="414">
        <v>578</v>
      </c>
      <c r="D12" s="414">
        <v>2632</v>
      </c>
      <c r="E12" s="415">
        <v>216265</v>
      </c>
    </row>
    <row r="13" spans="1:5" ht="35.1" hidden="1" customHeight="1" thickBot="1">
      <c r="A13" s="965"/>
      <c r="B13" s="407" t="s">
        <v>755</v>
      </c>
      <c r="C13" s="416">
        <f>SUM(C11:C12)</f>
        <v>1995</v>
      </c>
      <c r="D13" s="416">
        <f>SUM(D11:D12)</f>
        <v>11544</v>
      </c>
      <c r="E13" s="417">
        <f>SUM(E11:E12)</f>
        <v>504796</v>
      </c>
    </row>
    <row r="14" spans="1:5" ht="35.1" hidden="1" customHeight="1">
      <c r="A14" s="963">
        <v>2010</v>
      </c>
      <c r="B14" s="405" t="s">
        <v>753</v>
      </c>
      <c r="C14" s="412">
        <v>1219</v>
      </c>
      <c r="D14" s="412">
        <v>4528</v>
      </c>
      <c r="E14" s="413">
        <v>166294</v>
      </c>
    </row>
    <row r="15" spans="1:5" ht="35.1" hidden="1" customHeight="1">
      <c r="A15" s="964"/>
      <c r="B15" s="406" t="s">
        <v>754</v>
      </c>
      <c r="C15" s="414">
        <v>443</v>
      </c>
      <c r="D15" s="414">
        <v>4505</v>
      </c>
      <c r="E15" s="415">
        <v>172377</v>
      </c>
    </row>
    <row r="16" spans="1:5" ht="35.1" hidden="1" customHeight="1" thickBot="1">
      <c r="A16" s="965"/>
      <c r="B16" s="407" t="s">
        <v>755</v>
      </c>
      <c r="C16" s="416">
        <f>SUM(C14:C15)</f>
        <v>1662</v>
      </c>
      <c r="D16" s="416">
        <f>SUM(D14:D15)</f>
        <v>9033</v>
      </c>
      <c r="E16" s="417">
        <f>SUM(E14:E15)</f>
        <v>338671</v>
      </c>
    </row>
    <row r="17" spans="1:11" ht="21.95" hidden="1" customHeight="1">
      <c r="A17" s="963">
        <v>2011</v>
      </c>
      <c r="B17" s="405" t="s">
        <v>753</v>
      </c>
      <c r="C17" s="412">
        <v>1334</v>
      </c>
      <c r="D17" s="412">
        <v>8741</v>
      </c>
      <c r="E17" s="413">
        <v>198051</v>
      </c>
      <c r="H17" s="408"/>
      <c r="I17" s="409"/>
      <c r="J17" s="409"/>
      <c r="K17" s="409"/>
    </row>
    <row r="18" spans="1:11" ht="21.95" hidden="1" customHeight="1">
      <c r="A18" s="964"/>
      <c r="B18" s="406" t="s">
        <v>754</v>
      </c>
      <c r="C18" s="414">
        <v>806</v>
      </c>
      <c r="D18" s="414">
        <v>7433</v>
      </c>
      <c r="E18" s="415">
        <v>305450</v>
      </c>
      <c r="H18" s="410"/>
      <c r="I18" s="411"/>
      <c r="J18" s="411"/>
      <c r="K18" s="411"/>
    </row>
    <row r="19" spans="1:11" ht="21.95" hidden="1" customHeight="1" thickBot="1">
      <c r="A19" s="965"/>
      <c r="B19" s="407" t="s">
        <v>755</v>
      </c>
      <c r="C19" s="416">
        <f>SUM(C17:C18)</f>
        <v>2140</v>
      </c>
      <c r="D19" s="416">
        <f t="shared" ref="D19:E19" si="0">SUM(D17:D18)</f>
        <v>16174</v>
      </c>
      <c r="E19" s="417">
        <f t="shared" si="0"/>
        <v>503501</v>
      </c>
      <c r="H19" s="410"/>
      <c r="I19" s="411"/>
      <c r="J19" s="411"/>
      <c r="K19" s="411"/>
    </row>
    <row r="20" spans="1:11" ht="21.95" customHeight="1">
      <c r="A20" s="963">
        <v>2012</v>
      </c>
      <c r="B20" s="405" t="s">
        <v>753</v>
      </c>
      <c r="C20" s="412">
        <v>1177</v>
      </c>
      <c r="D20" s="412">
        <v>5178</v>
      </c>
      <c r="E20" s="413">
        <v>101281</v>
      </c>
      <c r="H20" s="408"/>
      <c r="I20" s="409"/>
      <c r="J20" s="409"/>
      <c r="K20" s="409"/>
    </row>
    <row r="21" spans="1:11" ht="21.95" customHeight="1">
      <c r="A21" s="964"/>
      <c r="B21" s="406" t="s">
        <v>754</v>
      </c>
      <c r="C21" s="414">
        <v>326</v>
      </c>
      <c r="D21" s="414">
        <v>1487</v>
      </c>
      <c r="E21" s="415">
        <v>126391</v>
      </c>
      <c r="H21" s="410"/>
      <c r="I21" s="411"/>
      <c r="J21" s="411"/>
      <c r="K21" s="411"/>
    </row>
    <row r="22" spans="1:11" ht="21.95" customHeight="1" thickBot="1">
      <c r="A22" s="965"/>
      <c r="B22" s="407" t="s">
        <v>755</v>
      </c>
      <c r="C22" s="416">
        <f>SUM(C20:C21)</f>
        <v>1503</v>
      </c>
      <c r="D22" s="416">
        <f t="shared" ref="D22" si="1">SUM(D20:D21)</f>
        <v>6665</v>
      </c>
      <c r="E22" s="417">
        <f t="shared" ref="E22" si="2">SUM(E20:E21)</f>
        <v>227672</v>
      </c>
      <c r="H22" s="410"/>
      <c r="I22" s="411"/>
      <c r="J22" s="411"/>
      <c r="K22" s="411"/>
    </row>
    <row r="23" spans="1:11" ht="21.95" customHeight="1">
      <c r="A23" s="963">
        <v>2013</v>
      </c>
      <c r="B23" s="405" t="s">
        <v>753</v>
      </c>
      <c r="C23" s="412">
        <v>1826</v>
      </c>
      <c r="D23" s="412">
        <v>12515</v>
      </c>
      <c r="E23" s="413">
        <v>240115</v>
      </c>
      <c r="H23" s="408"/>
      <c r="I23" s="409"/>
      <c r="J23" s="409"/>
      <c r="K23" s="409"/>
    </row>
    <row r="24" spans="1:11" ht="21.95" customHeight="1">
      <c r="A24" s="964"/>
      <c r="B24" s="406" t="s">
        <v>754</v>
      </c>
      <c r="C24" s="414">
        <v>820</v>
      </c>
      <c r="D24" s="414">
        <v>4842</v>
      </c>
      <c r="E24" s="415">
        <v>421814</v>
      </c>
      <c r="H24" s="410"/>
      <c r="I24" s="411"/>
      <c r="J24" s="411"/>
      <c r="K24" s="411"/>
    </row>
    <row r="25" spans="1:11" ht="21.95" customHeight="1" thickBot="1">
      <c r="A25" s="965"/>
      <c r="B25" s="407" t="s">
        <v>755</v>
      </c>
      <c r="C25" s="416">
        <f>SUM(C23:C24)</f>
        <v>2646</v>
      </c>
      <c r="D25" s="416">
        <f t="shared" ref="D25" si="3">SUM(D23:D24)</f>
        <v>17357</v>
      </c>
      <c r="E25" s="417">
        <f t="shared" ref="E25" si="4">SUM(E23:E24)</f>
        <v>661929</v>
      </c>
      <c r="H25" s="410"/>
      <c r="I25" s="411"/>
      <c r="J25" s="411"/>
      <c r="K25" s="411"/>
    </row>
    <row r="26" spans="1:11" ht="21.95" customHeight="1">
      <c r="A26" s="963">
        <v>2014</v>
      </c>
      <c r="B26" s="405" t="s">
        <v>753</v>
      </c>
      <c r="C26" s="412">
        <v>1174</v>
      </c>
      <c r="D26" s="412">
        <v>6631</v>
      </c>
      <c r="E26" s="413">
        <v>111103</v>
      </c>
      <c r="H26" s="408"/>
      <c r="I26" s="409"/>
      <c r="J26" s="409"/>
      <c r="K26" s="409"/>
    </row>
    <row r="27" spans="1:11" ht="21.95" customHeight="1">
      <c r="A27" s="964"/>
      <c r="B27" s="406" t="s">
        <v>754</v>
      </c>
      <c r="C27" s="414">
        <v>507</v>
      </c>
      <c r="D27" s="414">
        <v>5837</v>
      </c>
      <c r="E27" s="415">
        <v>258320</v>
      </c>
      <c r="H27" s="410"/>
      <c r="I27" s="411"/>
      <c r="J27" s="411"/>
      <c r="K27" s="411"/>
    </row>
    <row r="28" spans="1:11" ht="21.95" customHeight="1" thickBot="1">
      <c r="A28" s="965"/>
      <c r="B28" s="407" t="s">
        <v>755</v>
      </c>
      <c r="C28" s="416">
        <f>SUM(C26:C27)</f>
        <v>1681</v>
      </c>
      <c r="D28" s="416">
        <f t="shared" ref="D28" si="5">SUM(D26:D27)</f>
        <v>12468</v>
      </c>
      <c r="E28" s="417">
        <f t="shared" ref="E28" si="6">SUM(E26:E27)</f>
        <v>369423</v>
      </c>
      <c r="H28" s="410"/>
      <c r="I28" s="411"/>
      <c r="J28" s="411"/>
      <c r="K28" s="411"/>
    </row>
    <row r="29" spans="1:11" ht="21.95" customHeight="1">
      <c r="A29" s="963">
        <v>2015</v>
      </c>
      <c r="B29" s="405" t="s">
        <v>753</v>
      </c>
      <c r="C29" s="412">
        <v>893</v>
      </c>
      <c r="D29" s="412">
        <v>13144</v>
      </c>
      <c r="E29" s="413">
        <v>247455</v>
      </c>
      <c r="H29" s="408"/>
      <c r="I29" s="409"/>
      <c r="J29" s="409"/>
      <c r="K29" s="409"/>
    </row>
    <row r="30" spans="1:11" ht="21.95" customHeight="1">
      <c r="A30" s="964"/>
      <c r="B30" s="406" t="s">
        <v>754</v>
      </c>
      <c r="C30" s="414">
        <v>744</v>
      </c>
      <c r="D30" s="414">
        <v>5419</v>
      </c>
      <c r="E30" s="415">
        <v>413099</v>
      </c>
      <c r="H30" s="410"/>
      <c r="I30" s="411"/>
      <c r="J30" s="411"/>
      <c r="K30" s="411"/>
    </row>
    <row r="31" spans="1:11" ht="21.95" customHeight="1" thickBot="1">
      <c r="A31" s="965"/>
      <c r="B31" s="407" t="s">
        <v>755</v>
      </c>
      <c r="C31" s="416">
        <f>SUM(C29:C30)</f>
        <v>1637</v>
      </c>
      <c r="D31" s="416">
        <f t="shared" ref="D31" si="7">SUM(D29:D30)</f>
        <v>18563</v>
      </c>
      <c r="E31" s="417">
        <f t="shared" ref="E31" si="8">SUM(E29:E30)</f>
        <v>660554</v>
      </c>
      <c r="H31" s="410"/>
      <c r="I31" s="411"/>
      <c r="J31" s="411"/>
      <c r="K31" s="411"/>
    </row>
    <row r="32" spans="1:11" ht="21.95" customHeight="1">
      <c r="A32" s="963">
        <v>2016</v>
      </c>
      <c r="B32" s="405" t="s">
        <v>753</v>
      </c>
      <c r="C32" s="412">
        <v>791</v>
      </c>
      <c r="D32" s="412">
        <v>4978</v>
      </c>
      <c r="E32" s="413">
        <v>72483</v>
      </c>
      <c r="H32" s="410"/>
      <c r="I32" s="411"/>
      <c r="J32" s="411"/>
      <c r="K32" s="411"/>
    </row>
    <row r="33" spans="1:11" ht="21.95" customHeight="1">
      <c r="A33" s="964"/>
      <c r="B33" s="406" t="s">
        <v>754</v>
      </c>
      <c r="C33" s="414">
        <v>1938</v>
      </c>
      <c r="D33" s="414">
        <v>4747</v>
      </c>
      <c r="E33" s="415">
        <v>409153</v>
      </c>
      <c r="H33" s="410"/>
      <c r="I33" s="411"/>
      <c r="J33" s="411"/>
      <c r="K33" s="411"/>
    </row>
    <row r="34" spans="1:11" ht="21.95" customHeight="1" thickBot="1">
      <c r="A34" s="965"/>
      <c r="B34" s="407" t="s">
        <v>755</v>
      </c>
      <c r="C34" s="416">
        <f>SUM(C32:C33)</f>
        <v>2729</v>
      </c>
      <c r="D34" s="416">
        <f t="shared" ref="D34" si="9">SUM(D32:D33)</f>
        <v>9725</v>
      </c>
      <c r="E34" s="417">
        <f t="shared" ref="E34" si="10">SUM(E32:E33)</f>
        <v>481636</v>
      </c>
      <c r="H34" s="410"/>
      <c r="I34" s="411"/>
      <c r="J34" s="411"/>
      <c r="K34" s="411"/>
    </row>
    <row r="35" spans="1:11" ht="21.95" customHeight="1">
      <c r="A35" s="963">
        <v>2017</v>
      </c>
      <c r="B35" s="405" t="s">
        <v>753</v>
      </c>
      <c r="C35" s="412">
        <v>850</v>
      </c>
      <c r="D35" s="412">
        <v>12440</v>
      </c>
      <c r="E35" s="413">
        <v>230340</v>
      </c>
      <c r="H35" s="410"/>
      <c r="I35" s="411"/>
      <c r="J35" s="411"/>
      <c r="K35" s="411"/>
    </row>
    <row r="36" spans="1:11" ht="21.95" customHeight="1">
      <c r="A36" s="964"/>
      <c r="B36" s="406" t="s">
        <v>754</v>
      </c>
      <c r="C36" s="414">
        <v>3619</v>
      </c>
      <c r="D36" s="414">
        <v>10603</v>
      </c>
      <c r="E36" s="415">
        <v>569846</v>
      </c>
      <c r="H36" s="410"/>
      <c r="I36" s="411"/>
      <c r="J36" s="411"/>
      <c r="K36" s="411"/>
    </row>
    <row r="37" spans="1:11" ht="21.95" customHeight="1" thickBot="1">
      <c r="A37" s="965"/>
      <c r="B37" s="407" t="s">
        <v>755</v>
      </c>
      <c r="C37" s="416">
        <f>SUM(C35:C36)</f>
        <v>4469</v>
      </c>
      <c r="D37" s="416">
        <f t="shared" ref="D37" si="11">SUM(D35:D36)</f>
        <v>23043</v>
      </c>
      <c r="E37" s="417">
        <f t="shared" ref="E37" si="12">SUM(E35:E36)</f>
        <v>800186</v>
      </c>
      <c r="H37" s="410"/>
      <c r="I37" s="411"/>
      <c r="J37" s="411"/>
      <c r="K37" s="411"/>
    </row>
    <row r="38" spans="1:11" ht="21.95" customHeight="1">
      <c r="A38" s="963">
        <v>2018</v>
      </c>
      <c r="B38" s="405" t="s">
        <v>753</v>
      </c>
      <c r="C38" s="412">
        <v>864</v>
      </c>
      <c r="D38" s="412">
        <v>5053</v>
      </c>
      <c r="E38" s="413">
        <v>81823</v>
      </c>
      <c r="H38" s="410"/>
      <c r="I38" s="411"/>
      <c r="J38" s="411"/>
      <c r="K38" s="411"/>
    </row>
    <row r="39" spans="1:11" ht="21.95" customHeight="1">
      <c r="A39" s="964"/>
      <c r="B39" s="406" t="s">
        <v>754</v>
      </c>
      <c r="C39" s="414">
        <v>2653</v>
      </c>
      <c r="D39" s="414">
        <v>6479</v>
      </c>
      <c r="E39" s="415">
        <v>537486</v>
      </c>
      <c r="H39" s="410"/>
      <c r="I39" s="411"/>
      <c r="J39" s="411"/>
      <c r="K39" s="411"/>
    </row>
    <row r="40" spans="1:11" ht="21.95" customHeight="1" thickBot="1">
      <c r="A40" s="965"/>
      <c r="B40" s="407" t="s">
        <v>755</v>
      </c>
      <c r="C40" s="416">
        <f>SUM(C38:C39)</f>
        <v>3517</v>
      </c>
      <c r="D40" s="416">
        <f t="shared" ref="D40" si="13">SUM(D38:D39)</f>
        <v>11532</v>
      </c>
      <c r="E40" s="417">
        <f t="shared" ref="E40" si="14">SUM(E38:E39)</f>
        <v>619309</v>
      </c>
      <c r="H40" s="410"/>
      <c r="I40" s="411"/>
      <c r="J40" s="411"/>
      <c r="K40" s="411"/>
    </row>
    <row r="41" spans="1:11" ht="21.95" customHeight="1">
      <c r="A41" s="963">
        <v>2019</v>
      </c>
      <c r="B41" s="405" t="s">
        <v>753</v>
      </c>
      <c r="C41" s="412">
        <v>1140</v>
      </c>
      <c r="D41" s="412">
        <v>12824</v>
      </c>
      <c r="E41" s="413">
        <v>326868</v>
      </c>
      <c r="H41" s="410"/>
      <c r="I41" s="411"/>
      <c r="J41" s="411"/>
      <c r="K41" s="411"/>
    </row>
    <row r="42" spans="1:11" ht="21.95" customHeight="1">
      <c r="A42" s="964"/>
      <c r="B42" s="406" t="s">
        <v>754</v>
      </c>
      <c r="C42" s="414">
        <v>1165</v>
      </c>
      <c r="D42" s="414">
        <v>5407</v>
      </c>
      <c r="E42" s="415">
        <v>407428</v>
      </c>
      <c r="H42" s="410"/>
      <c r="I42" s="743"/>
      <c r="J42" s="411"/>
      <c r="K42" s="411"/>
    </row>
    <row r="43" spans="1:11" ht="21.95" customHeight="1" thickBot="1">
      <c r="A43" s="965"/>
      <c r="B43" s="407" t="s">
        <v>755</v>
      </c>
      <c r="C43" s="416">
        <f>SUM(C41:C42)</f>
        <v>2305</v>
      </c>
      <c r="D43" s="416">
        <f t="shared" ref="D43" si="15">SUM(D41:D42)</f>
        <v>18231</v>
      </c>
      <c r="E43" s="417">
        <f t="shared" ref="E43" si="16">SUM(E41:E42)</f>
        <v>734296</v>
      </c>
      <c r="H43" s="410"/>
      <c r="I43" s="411"/>
      <c r="J43" s="411"/>
      <c r="K43" s="411"/>
    </row>
    <row r="44" spans="1:11" ht="21.95" customHeight="1">
      <c r="A44" s="963">
        <v>2020</v>
      </c>
      <c r="B44" s="405" t="s">
        <v>753</v>
      </c>
      <c r="C44" s="412">
        <v>939</v>
      </c>
      <c r="D44" s="412">
        <v>7584</v>
      </c>
      <c r="E44" s="413">
        <v>172714</v>
      </c>
      <c r="H44" s="410"/>
      <c r="I44" s="411"/>
      <c r="J44" s="411"/>
      <c r="K44" s="411"/>
    </row>
    <row r="45" spans="1:11" ht="21.95" customHeight="1">
      <c r="A45" s="964"/>
      <c r="B45" s="406" t="s">
        <v>754</v>
      </c>
      <c r="C45" s="414">
        <v>885</v>
      </c>
      <c r="D45" s="414">
        <v>7432</v>
      </c>
      <c r="E45" s="415">
        <v>494371</v>
      </c>
      <c r="H45" s="410"/>
      <c r="I45" s="411"/>
      <c r="J45" s="411"/>
      <c r="K45" s="411"/>
    </row>
    <row r="46" spans="1:11" ht="21.95" customHeight="1" thickBot="1">
      <c r="A46" s="965"/>
      <c r="B46" s="407" t="s">
        <v>755</v>
      </c>
      <c r="C46" s="416">
        <f>SUM(C44:C45)</f>
        <v>1824</v>
      </c>
      <c r="D46" s="416">
        <f t="shared" ref="D46" si="17">SUM(D44:D45)</f>
        <v>15016</v>
      </c>
      <c r="E46" s="417">
        <f t="shared" ref="E46" si="18">SUM(E44:E45)</f>
        <v>667085</v>
      </c>
      <c r="H46" s="410"/>
      <c r="I46" s="411"/>
      <c r="J46" s="411"/>
      <c r="K46" s="411"/>
    </row>
    <row r="47" spans="1:11" ht="21.95" customHeight="1">
      <c r="A47" s="963">
        <v>2021</v>
      </c>
      <c r="B47" s="405" t="s">
        <v>753</v>
      </c>
      <c r="C47" s="412">
        <v>1851</v>
      </c>
      <c r="D47" s="412">
        <v>19405</v>
      </c>
      <c r="E47" s="413">
        <v>622189</v>
      </c>
      <c r="H47" s="410"/>
      <c r="I47" s="411"/>
      <c r="J47" s="411"/>
      <c r="K47" s="411"/>
    </row>
    <row r="48" spans="1:11" ht="21.95" customHeight="1">
      <c r="A48" s="964"/>
      <c r="B48" s="406" t="s">
        <v>754</v>
      </c>
      <c r="C48" s="414">
        <v>1572</v>
      </c>
      <c r="D48" s="414">
        <v>6589</v>
      </c>
      <c r="E48" s="415">
        <v>414127</v>
      </c>
      <c r="H48" s="410"/>
      <c r="I48" s="411"/>
      <c r="J48" s="411"/>
      <c r="K48" s="411"/>
    </row>
    <row r="49" spans="1:11" ht="21.75" customHeight="1" thickBot="1">
      <c r="A49" s="965"/>
      <c r="B49" s="407" t="s">
        <v>755</v>
      </c>
      <c r="C49" s="416">
        <f>SUM(C47:C48)</f>
        <v>3423</v>
      </c>
      <c r="D49" s="416">
        <f t="shared" ref="D49:E49" si="19">SUM(D47:D48)</f>
        <v>25994</v>
      </c>
      <c r="E49" s="417">
        <f t="shared" si="19"/>
        <v>1036316</v>
      </c>
      <c r="H49" s="410"/>
      <c r="I49" s="411"/>
      <c r="J49" s="411"/>
      <c r="K49" s="411"/>
    </row>
    <row r="50" spans="1:11" ht="21.95" customHeight="1">
      <c r="A50" s="963">
        <v>2022</v>
      </c>
      <c r="B50" s="405" t="s">
        <v>753</v>
      </c>
      <c r="C50" s="412">
        <v>1341</v>
      </c>
      <c r="D50" s="412">
        <v>10181</v>
      </c>
      <c r="E50" s="413">
        <v>319038</v>
      </c>
    </row>
    <row r="51" spans="1:11" ht="21.95" customHeight="1">
      <c r="A51" s="964"/>
      <c r="B51" s="406" t="s">
        <v>754</v>
      </c>
      <c r="C51" s="414">
        <v>1182</v>
      </c>
      <c r="D51" s="414">
        <v>4952</v>
      </c>
      <c r="E51" s="415">
        <v>579199</v>
      </c>
    </row>
    <row r="52" spans="1:11" ht="21.95" customHeight="1" thickBot="1">
      <c r="A52" s="965"/>
      <c r="B52" s="407" t="s">
        <v>755</v>
      </c>
      <c r="C52" s="416">
        <f>SUM(C50:C51)</f>
        <v>2523</v>
      </c>
      <c r="D52" s="416">
        <f t="shared" ref="D52:E52" si="20">SUM(D50:D51)</f>
        <v>15133</v>
      </c>
      <c r="E52" s="417">
        <f t="shared" si="20"/>
        <v>898237</v>
      </c>
    </row>
    <row r="53" spans="1:11" ht="51.75" customHeight="1">
      <c r="A53" s="969" t="s">
        <v>1161</v>
      </c>
      <c r="B53" s="970"/>
      <c r="C53" s="970"/>
      <c r="D53" s="970"/>
      <c r="E53" s="970"/>
    </row>
  </sheetData>
  <mergeCells count="19">
    <mergeCell ref="A35:A37"/>
    <mergeCell ref="A44:A46"/>
    <mergeCell ref="A38:A40"/>
    <mergeCell ref="A41:A43"/>
    <mergeCell ref="A53:E53"/>
    <mergeCell ref="A47:A49"/>
    <mergeCell ref="A50:A52"/>
    <mergeCell ref="A1:B1"/>
    <mergeCell ref="A17:A19"/>
    <mergeCell ref="A3:E3"/>
    <mergeCell ref="A8:A10"/>
    <mergeCell ref="A11:A13"/>
    <mergeCell ref="A14:A16"/>
    <mergeCell ref="A4:E4"/>
    <mergeCell ref="A23:A25"/>
    <mergeCell ref="A29:A31"/>
    <mergeCell ref="A20:A22"/>
    <mergeCell ref="A26:A28"/>
    <mergeCell ref="A32:A34"/>
  </mergeCells>
  <phoneticPr fontId="39" type="noConversion"/>
  <printOptions horizontalCentered="1"/>
  <pageMargins left="0.7" right="0.7" top="0.75" bottom="0.75" header="0.3" footer="0.3"/>
  <pageSetup paperSize="9" scale="7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view="pageBreakPreview" topLeftCell="A25" zoomScale="80" zoomScaleNormal="100" zoomScaleSheetLayoutView="80" workbookViewId="0">
      <selection activeCell="B36" sqref="B36"/>
    </sheetView>
  </sheetViews>
  <sheetFormatPr defaultColWidth="9.140625" defaultRowHeight="12.75"/>
  <cols>
    <col min="1" max="1" width="8" style="15" customWidth="1"/>
    <col min="2" max="2" width="20.140625" style="15" customWidth="1"/>
    <col min="3" max="11" width="10" style="20" customWidth="1"/>
    <col min="12" max="12" width="10" style="15" customWidth="1"/>
    <col min="13" max="16384" width="9.140625" style="15"/>
  </cols>
  <sheetData>
    <row r="1" spans="1:12" s="36" customFormat="1" ht="30" customHeight="1">
      <c r="A1" s="953" t="s">
        <v>353</v>
      </c>
      <c r="B1" s="953"/>
      <c r="C1" s="542"/>
      <c r="D1" s="542"/>
      <c r="E1" s="762"/>
      <c r="F1" s="762"/>
      <c r="G1" s="762"/>
      <c r="H1" s="762"/>
      <c r="I1" s="762"/>
      <c r="J1" s="624" t="s">
        <v>63</v>
      </c>
      <c r="K1" s="762"/>
      <c r="L1" s="763"/>
    </row>
    <row r="2" spans="1:12" ht="5.25" customHeight="1">
      <c r="A2" s="419"/>
      <c r="B2" s="419"/>
      <c r="C2" s="420"/>
      <c r="D2" s="420"/>
      <c r="E2" s="420"/>
      <c r="F2" s="420"/>
      <c r="G2" s="420"/>
      <c r="H2" s="420"/>
      <c r="I2" s="420"/>
      <c r="J2" s="420"/>
      <c r="K2" s="420"/>
      <c r="L2" s="419"/>
    </row>
    <row r="3" spans="1:12" ht="20.100000000000001" customHeight="1">
      <c r="A3" s="967" t="s">
        <v>376</v>
      </c>
      <c r="B3" s="967"/>
      <c r="C3" s="967"/>
      <c r="D3" s="967"/>
      <c r="E3" s="967"/>
      <c r="F3" s="967"/>
      <c r="G3" s="967"/>
      <c r="H3" s="967"/>
      <c r="I3" s="967"/>
      <c r="J3" s="967"/>
      <c r="K3" s="967"/>
      <c r="L3" s="967"/>
    </row>
    <row r="4" spans="1:12" ht="15.95" customHeight="1" thickBot="1">
      <c r="A4" s="968" t="s">
        <v>16</v>
      </c>
      <c r="B4" s="968"/>
      <c r="C4" s="968"/>
      <c r="D4" s="968"/>
      <c r="E4" s="968"/>
      <c r="F4" s="968"/>
      <c r="G4" s="968"/>
      <c r="H4" s="968"/>
      <c r="I4" s="968"/>
      <c r="J4" s="968"/>
      <c r="K4" s="968"/>
      <c r="L4" s="968"/>
    </row>
    <row r="5" spans="1:12" ht="34.5" customHeight="1">
      <c r="A5" s="979" t="s">
        <v>756</v>
      </c>
      <c r="B5" s="979" t="s">
        <v>757</v>
      </c>
      <c r="C5" s="976" t="s">
        <v>758</v>
      </c>
      <c r="D5" s="977"/>
      <c r="E5" s="977"/>
      <c r="F5" s="977"/>
      <c r="G5" s="977"/>
      <c r="H5" s="977"/>
      <c r="I5" s="977"/>
      <c r="J5" s="977"/>
      <c r="K5" s="977"/>
      <c r="L5" s="978"/>
    </row>
    <row r="6" spans="1:12" ht="59.25" customHeight="1" thickBot="1">
      <c r="A6" s="980"/>
      <c r="B6" s="980"/>
      <c r="C6" s="526" t="s">
        <v>759</v>
      </c>
      <c r="D6" s="527" t="s">
        <v>760</v>
      </c>
      <c r="E6" s="528" t="s">
        <v>761</v>
      </c>
      <c r="F6" s="528" t="s">
        <v>762</v>
      </c>
      <c r="G6" s="529" t="s">
        <v>763</v>
      </c>
      <c r="H6" s="529" t="s">
        <v>764</v>
      </c>
      <c r="I6" s="529" t="s">
        <v>765</v>
      </c>
      <c r="J6" s="529" t="s">
        <v>766</v>
      </c>
      <c r="K6" s="529" t="s">
        <v>767</v>
      </c>
      <c r="L6" s="530" t="s">
        <v>818</v>
      </c>
    </row>
    <row r="7" spans="1:12" ht="30" hidden="1" customHeight="1">
      <c r="A7" s="971">
        <v>2011</v>
      </c>
      <c r="B7" s="17" t="s">
        <v>7</v>
      </c>
      <c r="C7" s="423">
        <v>494</v>
      </c>
      <c r="D7" s="424">
        <v>372</v>
      </c>
      <c r="E7" s="424">
        <v>173</v>
      </c>
      <c r="F7" s="424">
        <v>109</v>
      </c>
      <c r="G7" s="425">
        <v>102</v>
      </c>
      <c r="H7" s="425">
        <v>48</v>
      </c>
      <c r="I7" s="425">
        <v>8</v>
      </c>
      <c r="J7" s="425">
        <v>7</v>
      </c>
      <c r="K7" s="425">
        <v>21</v>
      </c>
      <c r="L7" s="433">
        <v>1334</v>
      </c>
    </row>
    <row r="8" spans="1:12" ht="30" hidden="1" customHeight="1">
      <c r="A8" s="972"/>
      <c r="B8" s="18" t="s">
        <v>5</v>
      </c>
      <c r="C8" s="426">
        <v>189</v>
      </c>
      <c r="D8" s="166">
        <v>91</v>
      </c>
      <c r="E8" s="166">
        <v>77</v>
      </c>
      <c r="F8" s="166">
        <v>82</v>
      </c>
      <c r="G8" s="427">
        <v>135</v>
      </c>
      <c r="H8" s="427">
        <v>115</v>
      </c>
      <c r="I8" s="427">
        <v>46</v>
      </c>
      <c r="J8" s="427">
        <v>18</v>
      </c>
      <c r="K8" s="427">
        <v>53</v>
      </c>
      <c r="L8" s="319">
        <v>806</v>
      </c>
    </row>
    <row r="9" spans="1:12" ht="30" hidden="1" customHeight="1" thickBot="1">
      <c r="A9" s="973"/>
      <c r="B9" s="19" t="s">
        <v>8</v>
      </c>
      <c r="C9" s="428">
        <f>SUM(C7:C8)</f>
        <v>683</v>
      </c>
      <c r="D9" s="429">
        <f t="shared" ref="D9:L9" si="0">SUM(D7:D8)</f>
        <v>463</v>
      </c>
      <c r="E9" s="429">
        <f t="shared" si="0"/>
        <v>250</v>
      </c>
      <c r="F9" s="429">
        <f t="shared" si="0"/>
        <v>191</v>
      </c>
      <c r="G9" s="429">
        <f t="shared" si="0"/>
        <v>237</v>
      </c>
      <c r="H9" s="429">
        <f t="shared" si="0"/>
        <v>163</v>
      </c>
      <c r="I9" s="429">
        <f t="shared" si="0"/>
        <v>54</v>
      </c>
      <c r="J9" s="429">
        <f t="shared" si="0"/>
        <v>25</v>
      </c>
      <c r="K9" s="429">
        <f t="shared" si="0"/>
        <v>74</v>
      </c>
      <c r="L9" s="319">
        <f t="shared" si="0"/>
        <v>2140</v>
      </c>
    </row>
    <row r="10" spans="1:12" ht="30" customHeight="1">
      <c r="A10" s="971">
        <v>2012</v>
      </c>
      <c r="B10" s="17" t="s">
        <v>7</v>
      </c>
      <c r="C10" s="423">
        <v>373</v>
      </c>
      <c r="D10" s="424">
        <v>297</v>
      </c>
      <c r="E10" s="424">
        <v>151</v>
      </c>
      <c r="F10" s="424">
        <v>99</v>
      </c>
      <c r="G10" s="425">
        <v>136</v>
      </c>
      <c r="H10" s="425">
        <v>89</v>
      </c>
      <c r="I10" s="425">
        <v>13</v>
      </c>
      <c r="J10" s="425">
        <v>11</v>
      </c>
      <c r="K10" s="425">
        <v>8</v>
      </c>
      <c r="L10" s="433">
        <v>1177</v>
      </c>
    </row>
    <row r="11" spans="1:12" ht="30" customHeight="1">
      <c r="A11" s="972"/>
      <c r="B11" s="18" t="s">
        <v>5</v>
      </c>
      <c r="C11" s="426">
        <v>38</v>
      </c>
      <c r="D11" s="166">
        <v>37</v>
      </c>
      <c r="E11" s="166">
        <v>34</v>
      </c>
      <c r="F11" s="166">
        <v>30</v>
      </c>
      <c r="G11" s="427">
        <v>73</v>
      </c>
      <c r="H11" s="427">
        <v>56</v>
      </c>
      <c r="I11" s="427">
        <v>25</v>
      </c>
      <c r="J11" s="427">
        <v>10</v>
      </c>
      <c r="K11" s="427">
        <v>23</v>
      </c>
      <c r="L11" s="434">
        <v>326</v>
      </c>
    </row>
    <row r="12" spans="1:12" ht="30" customHeight="1" thickBot="1">
      <c r="A12" s="973"/>
      <c r="B12" s="19" t="s">
        <v>8</v>
      </c>
      <c r="C12" s="428">
        <f>SUM(C10:C11)</f>
        <v>411</v>
      </c>
      <c r="D12" s="429">
        <f t="shared" ref="D12" si="1">SUM(D10:D11)</f>
        <v>334</v>
      </c>
      <c r="E12" s="429">
        <f t="shared" ref="E12" si="2">SUM(E10:E11)</f>
        <v>185</v>
      </c>
      <c r="F12" s="429">
        <f t="shared" ref="F12" si="3">SUM(F10:F11)</f>
        <v>129</v>
      </c>
      <c r="G12" s="429">
        <f t="shared" ref="G12" si="4">SUM(G10:G11)</f>
        <v>209</v>
      </c>
      <c r="H12" s="429">
        <f t="shared" ref="H12" si="5">SUM(H10:H11)</f>
        <v>145</v>
      </c>
      <c r="I12" s="429">
        <f t="shared" ref="I12" si="6">SUM(I10:I11)</f>
        <v>38</v>
      </c>
      <c r="J12" s="429">
        <f t="shared" ref="J12" si="7">SUM(J10:J11)</f>
        <v>21</v>
      </c>
      <c r="K12" s="429">
        <f t="shared" ref="K12" si="8">SUM(K10:K11)</f>
        <v>31</v>
      </c>
      <c r="L12" s="319">
        <f t="shared" ref="L12" si="9">SUM(L10:L11)</f>
        <v>1503</v>
      </c>
    </row>
    <row r="13" spans="1:12" ht="30" customHeight="1">
      <c r="A13" s="971">
        <v>2013</v>
      </c>
      <c r="B13" s="17" t="s">
        <v>7</v>
      </c>
      <c r="C13" s="423">
        <v>897</v>
      </c>
      <c r="D13" s="424">
        <v>454</v>
      </c>
      <c r="E13" s="424">
        <v>167</v>
      </c>
      <c r="F13" s="424">
        <v>104</v>
      </c>
      <c r="G13" s="425">
        <v>105</v>
      </c>
      <c r="H13" s="425">
        <v>50</v>
      </c>
      <c r="I13" s="425">
        <v>12</v>
      </c>
      <c r="J13" s="425">
        <v>9</v>
      </c>
      <c r="K13" s="425">
        <v>28</v>
      </c>
      <c r="L13" s="433">
        <v>1826</v>
      </c>
    </row>
    <row r="14" spans="1:12" ht="30" customHeight="1">
      <c r="A14" s="972"/>
      <c r="B14" s="18" t="s">
        <v>5</v>
      </c>
      <c r="C14" s="426">
        <v>205</v>
      </c>
      <c r="D14" s="166">
        <v>92</v>
      </c>
      <c r="E14" s="166">
        <v>61</v>
      </c>
      <c r="F14" s="166">
        <v>82</v>
      </c>
      <c r="G14" s="427">
        <v>155</v>
      </c>
      <c r="H14" s="427">
        <v>106</v>
      </c>
      <c r="I14" s="427">
        <v>39</v>
      </c>
      <c r="J14" s="427">
        <v>23</v>
      </c>
      <c r="K14" s="427">
        <v>57</v>
      </c>
      <c r="L14" s="434">
        <v>820</v>
      </c>
    </row>
    <row r="15" spans="1:12" ht="30" customHeight="1" thickBot="1">
      <c r="A15" s="973"/>
      <c r="B15" s="19" t="s">
        <v>8</v>
      </c>
      <c r="C15" s="428">
        <f>SUM(C13:C14)</f>
        <v>1102</v>
      </c>
      <c r="D15" s="429">
        <f t="shared" ref="D15" si="10">SUM(D13:D14)</f>
        <v>546</v>
      </c>
      <c r="E15" s="429">
        <f t="shared" ref="E15" si="11">SUM(E13:E14)</f>
        <v>228</v>
      </c>
      <c r="F15" s="429">
        <f t="shared" ref="F15" si="12">SUM(F13:F14)</f>
        <v>186</v>
      </c>
      <c r="G15" s="429">
        <f t="shared" ref="G15" si="13">SUM(G13:G14)</f>
        <v>260</v>
      </c>
      <c r="H15" s="429">
        <f t="shared" ref="H15" si="14">SUM(H13:H14)</f>
        <v>156</v>
      </c>
      <c r="I15" s="429">
        <f t="shared" ref="I15" si="15">SUM(I13:I14)</f>
        <v>51</v>
      </c>
      <c r="J15" s="429">
        <f t="shared" ref="J15" si="16">SUM(J13:J14)</f>
        <v>32</v>
      </c>
      <c r="K15" s="430">
        <f t="shared" ref="K15" si="17">SUM(K13:K14)</f>
        <v>85</v>
      </c>
      <c r="L15" s="319">
        <f t="shared" ref="L15" si="18">SUM(L13:L14)</f>
        <v>2646</v>
      </c>
    </row>
    <row r="16" spans="1:12" ht="30" customHeight="1">
      <c r="A16" s="971">
        <v>2014</v>
      </c>
      <c r="B16" s="17" t="s">
        <v>7</v>
      </c>
      <c r="C16" s="423">
        <v>459</v>
      </c>
      <c r="D16" s="424">
        <v>313</v>
      </c>
      <c r="E16" s="424">
        <v>137</v>
      </c>
      <c r="F16" s="424">
        <v>96</v>
      </c>
      <c r="G16" s="425">
        <v>110</v>
      </c>
      <c r="H16" s="425">
        <v>33</v>
      </c>
      <c r="I16" s="425">
        <v>10</v>
      </c>
      <c r="J16" s="425">
        <v>4</v>
      </c>
      <c r="K16" s="425">
        <v>12</v>
      </c>
      <c r="L16" s="433">
        <v>1174</v>
      </c>
    </row>
    <row r="17" spans="1:12" ht="30" customHeight="1">
      <c r="A17" s="972"/>
      <c r="B17" s="18" t="s">
        <v>5</v>
      </c>
      <c r="C17" s="426">
        <v>44</v>
      </c>
      <c r="D17" s="166">
        <v>54</v>
      </c>
      <c r="E17" s="166">
        <v>52</v>
      </c>
      <c r="F17" s="166">
        <v>62</v>
      </c>
      <c r="G17" s="427">
        <v>118</v>
      </c>
      <c r="H17" s="427">
        <v>76</v>
      </c>
      <c r="I17" s="427">
        <v>41</v>
      </c>
      <c r="J17" s="427">
        <v>18</v>
      </c>
      <c r="K17" s="427">
        <v>42</v>
      </c>
      <c r="L17" s="434">
        <v>507</v>
      </c>
    </row>
    <row r="18" spans="1:12" ht="30" customHeight="1" thickBot="1">
      <c r="A18" s="973"/>
      <c r="B18" s="19" t="s">
        <v>8</v>
      </c>
      <c r="C18" s="431">
        <f>SUM(C16:C17)</f>
        <v>503</v>
      </c>
      <c r="D18" s="429">
        <f t="shared" ref="D18" si="19">SUM(D16:D17)</f>
        <v>367</v>
      </c>
      <c r="E18" s="432">
        <f t="shared" ref="E18" si="20">SUM(E16:E17)</f>
        <v>189</v>
      </c>
      <c r="F18" s="429">
        <f t="shared" ref="F18" si="21">SUM(F16:F17)</f>
        <v>158</v>
      </c>
      <c r="G18" s="432">
        <f t="shared" ref="G18" si="22">SUM(G16:G17)</f>
        <v>228</v>
      </c>
      <c r="H18" s="429">
        <f t="shared" ref="H18" si="23">SUM(H16:H17)</f>
        <v>109</v>
      </c>
      <c r="I18" s="432">
        <f t="shared" ref="I18" si="24">SUM(I16:I17)</f>
        <v>51</v>
      </c>
      <c r="J18" s="429">
        <f t="shared" ref="J18" si="25">SUM(J16:J17)</f>
        <v>22</v>
      </c>
      <c r="K18" s="432">
        <f t="shared" ref="K18" si="26">SUM(K16:K17)</f>
        <v>54</v>
      </c>
      <c r="L18" s="319">
        <f t="shared" ref="L18" si="27">SUM(L16:L17)</f>
        <v>1681</v>
      </c>
    </row>
    <row r="19" spans="1:12" ht="30" customHeight="1">
      <c r="A19" s="971">
        <v>2015</v>
      </c>
      <c r="B19" s="17" t="s">
        <v>7</v>
      </c>
      <c r="C19" s="423">
        <v>254</v>
      </c>
      <c r="D19" s="424">
        <v>220</v>
      </c>
      <c r="E19" s="424">
        <v>125</v>
      </c>
      <c r="F19" s="424">
        <v>97</v>
      </c>
      <c r="G19" s="425">
        <v>109</v>
      </c>
      <c r="H19" s="425">
        <v>30</v>
      </c>
      <c r="I19" s="425">
        <v>20</v>
      </c>
      <c r="J19" s="425">
        <v>6</v>
      </c>
      <c r="K19" s="425">
        <v>32</v>
      </c>
      <c r="L19" s="433">
        <v>893</v>
      </c>
    </row>
    <row r="20" spans="1:12" ht="30" customHeight="1">
      <c r="A20" s="972"/>
      <c r="B20" s="18" t="s">
        <v>5</v>
      </c>
      <c r="C20" s="426">
        <v>174</v>
      </c>
      <c r="D20" s="166">
        <v>85</v>
      </c>
      <c r="E20" s="166">
        <v>75</v>
      </c>
      <c r="F20" s="166">
        <v>84</v>
      </c>
      <c r="G20" s="427">
        <v>120</v>
      </c>
      <c r="H20" s="427">
        <v>95</v>
      </c>
      <c r="I20" s="427">
        <v>43</v>
      </c>
      <c r="J20" s="427">
        <v>21</v>
      </c>
      <c r="K20" s="427">
        <v>47</v>
      </c>
      <c r="L20" s="434">
        <v>744</v>
      </c>
    </row>
    <row r="21" spans="1:12" ht="30" customHeight="1" thickBot="1">
      <c r="A21" s="973"/>
      <c r="B21" s="19" t="s">
        <v>8</v>
      </c>
      <c r="C21" s="428">
        <f>SUM(C19:C20)</f>
        <v>428</v>
      </c>
      <c r="D21" s="429">
        <f t="shared" ref="D21" si="28">SUM(D19:D20)</f>
        <v>305</v>
      </c>
      <c r="E21" s="429">
        <f t="shared" ref="E21" si="29">SUM(E19:E20)</f>
        <v>200</v>
      </c>
      <c r="F21" s="429">
        <f t="shared" ref="F21" si="30">SUM(F19:F20)</f>
        <v>181</v>
      </c>
      <c r="G21" s="429">
        <f t="shared" ref="G21" si="31">SUM(G19:G20)</f>
        <v>229</v>
      </c>
      <c r="H21" s="429">
        <f t="shared" ref="H21" si="32">SUM(H19:H20)</f>
        <v>125</v>
      </c>
      <c r="I21" s="429">
        <f t="shared" ref="I21" si="33">SUM(I19:I20)</f>
        <v>63</v>
      </c>
      <c r="J21" s="429">
        <f t="shared" ref="J21" si="34">SUM(J19:J20)</f>
        <v>27</v>
      </c>
      <c r="K21" s="429">
        <f t="shared" ref="K21" si="35">SUM(K19:K20)</f>
        <v>79</v>
      </c>
      <c r="L21" s="319">
        <f t="shared" ref="L21" si="36">SUM(L19:L20)</f>
        <v>1637</v>
      </c>
    </row>
    <row r="22" spans="1:12" ht="30" customHeight="1">
      <c r="A22" s="971">
        <v>2016</v>
      </c>
      <c r="B22" s="17" t="s">
        <v>7</v>
      </c>
      <c r="C22" s="423">
        <v>239</v>
      </c>
      <c r="D22" s="424">
        <v>192</v>
      </c>
      <c r="E22" s="424">
        <v>114</v>
      </c>
      <c r="F22" s="424">
        <v>102</v>
      </c>
      <c r="G22" s="425">
        <v>92</v>
      </c>
      <c r="H22" s="425">
        <v>27</v>
      </c>
      <c r="I22" s="425">
        <v>9</v>
      </c>
      <c r="J22" s="425">
        <v>5</v>
      </c>
      <c r="K22" s="425">
        <v>11</v>
      </c>
      <c r="L22" s="433">
        <v>791</v>
      </c>
    </row>
    <row r="23" spans="1:12" ht="30" customHeight="1">
      <c r="A23" s="972"/>
      <c r="B23" s="18" t="s">
        <v>5</v>
      </c>
      <c r="C23" s="426">
        <v>316</v>
      </c>
      <c r="D23" s="166">
        <v>366</v>
      </c>
      <c r="E23" s="166">
        <v>297</v>
      </c>
      <c r="F23" s="166">
        <v>276</v>
      </c>
      <c r="G23" s="427">
        <v>320</v>
      </c>
      <c r="H23" s="427">
        <v>207</v>
      </c>
      <c r="I23" s="427">
        <v>61</v>
      </c>
      <c r="J23" s="427">
        <v>30</v>
      </c>
      <c r="K23" s="427">
        <v>65</v>
      </c>
      <c r="L23" s="434">
        <v>1938</v>
      </c>
    </row>
    <row r="24" spans="1:12" ht="30" customHeight="1" thickBot="1">
      <c r="A24" s="973"/>
      <c r="B24" s="19" t="s">
        <v>8</v>
      </c>
      <c r="C24" s="428">
        <f>SUM(C22:C23)</f>
        <v>555</v>
      </c>
      <c r="D24" s="429">
        <f t="shared" ref="D24" si="37">SUM(D22:D23)</f>
        <v>558</v>
      </c>
      <c r="E24" s="429">
        <f t="shared" ref="E24" si="38">SUM(E22:E23)</f>
        <v>411</v>
      </c>
      <c r="F24" s="429">
        <f t="shared" ref="F24" si="39">SUM(F22:F23)</f>
        <v>378</v>
      </c>
      <c r="G24" s="429">
        <f t="shared" ref="G24" si="40">SUM(G22:G23)</f>
        <v>412</v>
      </c>
      <c r="H24" s="429">
        <f t="shared" ref="H24" si="41">SUM(H22:H23)</f>
        <v>234</v>
      </c>
      <c r="I24" s="429">
        <f t="shared" ref="I24" si="42">SUM(I22:I23)</f>
        <v>70</v>
      </c>
      <c r="J24" s="429">
        <f t="shared" ref="J24" si="43">SUM(J22:J23)</f>
        <v>35</v>
      </c>
      <c r="K24" s="429">
        <f t="shared" ref="K24" si="44">SUM(K22:K23)</f>
        <v>76</v>
      </c>
      <c r="L24" s="319">
        <f t="shared" ref="L24" si="45">SUM(L22:L23)</f>
        <v>2729</v>
      </c>
    </row>
    <row r="25" spans="1:12" ht="30" customHeight="1">
      <c r="A25" s="971">
        <v>2017</v>
      </c>
      <c r="B25" s="17" t="s">
        <v>7</v>
      </c>
      <c r="C25" s="423">
        <v>252</v>
      </c>
      <c r="D25" s="424">
        <v>208</v>
      </c>
      <c r="E25" s="424">
        <v>124</v>
      </c>
      <c r="F25" s="424">
        <v>87</v>
      </c>
      <c r="G25" s="425">
        <v>90</v>
      </c>
      <c r="H25" s="425">
        <v>36</v>
      </c>
      <c r="I25" s="425">
        <v>13</v>
      </c>
      <c r="J25" s="425">
        <v>8</v>
      </c>
      <c r="K25" s="425">
        <v>32</v>
      </c>
      <c r="L25" s="433">
        <f>SUM(C25:K25)</f>
        <v>850</v>
      </c>
    </row>
    <row r="26" spans="1:12" ht="30" customHeight="1">
      <c r="A26" s="972"/>
      <c r="B26" s="18" t="s">
        <v>5</v>
      </c>
      <c r="C26" s="426">
        <v>1025</v>
      </c>
      <c r="D26" s="166">
        <v>694</v>
      </c>
      <c r="E26" s="166">
        <v>590</v>
      </c>
      <c r="F26" s="166">
        <v>466</v>
      </c>
      <c r="G26" s="427">
        <v>418</v>
      </c>
      <c r="H26" s="427">
        <v>237</v>
      </c>
      <c r="I26" s="427">
        <v>80</v>
      </c>
      <c r="J26" s="427">
        <v>35</v>
      </c>
      <c r="K26" s="427">
        <v>74</v>
      </c>
      <c r="L26" s="434">
        <f>SUM(C26:K26)</f>
        <v>3619</v>
      </c>
    </row>
    <row r="27" spans="1:12" ht="30" customHeight="1" thickBot="1">
      <c r="A27" s="973"/>
      <c r="B27" s="19" t="s">
        <v>8</v>
      </c>
      <c r="C27" s="428">
        <f>SUM(C25:C26)</f>
        <v>1277</v>
      </c>
      <c r="D27" s="429">
        <f t="shared" ref="D27" si="46">SUM(D25:D26)</f>
        <v>902</v>
      </c>
      <c r="E27" s="429">
        <f t="shared" ref="E27" si="47">SUM(E25:E26)</f>
        <v>714</v>
      </c>
      <c r="F27" s="429">
        <f t="shared" ref="F27" si="48">SUM(F25:F26)</f>
        <v>553</v>
      </c>
      <c r="G27" s="429">
        <f t="shared" ref="G27" si="49">SUM(G25:G26)</f>
        <v>508</v>
      </c>
      <c r="H27" s="429">
        <f t="shared" ref="H27" si="50">SUM(H25:H26)</f>
        <v>273</v>
      </c>
      <c r="I27" s="429">
        <f t="shared" ref="I27" si="51">SUM(I25:I26)</f>
        <v>93</v>
      </c>
      <c r="J27" s="429">
        <f t="shared" ref="J27" si="52">SUM(J25:J26)</f>
        <v>43</v>
      </c>
      <c r="K27" s="429">
        <f t="shared" ref="K27" si="53">SUM(K25:K26)</f>
        <v>106</v>
      </c>
      <c r="L27" s="319">
        <f t="shared" ref="L27" si="54">SUM(L25:L26)</f>
        <v>4469</v>
      </c>
    </row>
    <row r="28" spans="1:12" ht="30" customHeight="1">
      <c r="A28" s="971">
        <v>2018</v>
      </c>
      <c r="B28" s="17" t="s">
        <v>7</v>
      </c>
      <c r="C28" s="423">
        <v>260</v>
      </c>
      <c r="D28" s="424">
        <v>203</v>
      </c>
      <c r="E28" s="424">
        <v>127</v>
      </c>
      <c r="F28" s="424">
        <v>120</v>
      </c>
      <c r="G28" s="425">
        <v>84</v>
      </c>
      <c r="H28" s="425">
        <v>40</v>
      </c>
      <c r="I28" s="425">
        <v>11</v>
      </c>
      <c r="J28" s="425">
        <v>9</v>
      </c>
      <c r="K28" s="425">
        <v>10</v>
      </c>
      <c r="L28" s="433">
        <f>SUM(C28:K28)</f>
        <v>864</v>
      </c>
    </row>
    <row r="29" spans="1:12" ht="30" customHeight="1">
      <c r="A29" s="972"/>
      <c r="B29" s="18" t="s">
        <v>5</v>
      </c>
      <c r="C29" s="426">
        <v>852</v>
      </c>
      <c r="D29" s="166">
        <v>491</v>
      </c>
      <c r="E29" s="166">
        <v>381</v>
      </c>
      <c r="F29" s="166">
        <v>300</v>
      </c>
      <c r="G29" s="427">
        <v>296</v>
      </c>
      <c r="H29" s="427">
        <v>166</v>
      </c>
      <c r="I29" s="427">
        <v>67</v>
      </c>
      <c r="J29" s="427">
        <v>33</v>
      </c>
      <c r="K29" s="427">
        <v>67</v>
      </c>
      <c r="L29" s="434">
        <f>SUM(C29:K29)</f>
        <v>2653</v>
      </c>
    </row>
    <row r="30" spans="1:12" ht="30" customHeight="1" thickBot="1">
      <c r="A30" s="973"/>
      <c r="B30" s="19" t="s">
        <v>8</v>
      </c>
      <c r="C30" s="428">
        <f>SUM(C28:C29)</f>
        <v>1112</v>
      </c>
      <c r="D30" s="429">
        <f t="shared" ref="D30" si="55">SUM(D28:D29)</f>
        <v>694</v>
      </c>
      <c r="E30" s="429">
        <f t="shared" ref="E30" si="56">SUM(E28:E29)</f>
        <v>508</v>
      </c>
      <c r="F30" s="429">
        <f t="shared" ref="F30" si="57">SUM(F28:F29)</f>
        <v>420</v>
      </c>
      <c r="G30" s="429">
        <f t="shared" ref="G30" si="58">SUM(G28:G29)</f>
        <v>380</v>
      </c>
      <c r="H30" s="429">
        <f t="shared" ref="H30" si="59">SUM(H28:H29)</f>
        <v>206</v>
      </c>
      <c r="I30" s="429">
        <f t="shared" ref="I30" si="60">SUM(I28:I29)</f>
        <v>78</v>
      </c>
      <c r="J30" s="429">
        <f t="shared" ref="J30" si="61">SUM(J28:J29)</f>
        <v>42</v>
      </c>
      <c r="K30" s="429">
        <f t="shared" ref="K30" si="62">SUM(K28:K29)</f>
        <v>77</v>
      </c>
      <c r="L30" s="319">
        <f>SUM(L28:L29)</f>
        <v>3517</v>
      </c>
    </row>
    <row r="31" spans="1:12" ht="30" customHeight="1">
      <c r="A31" s="971">
        <v>2019</v>
      </c>
      <c r="B31" s="17" t="s">
        <v>7</v>
      </c>
      <c r="C31" s="423">
        <v>270</v>
      </c>
      <c r="D31" s="424">
        <v>241</v>
      </c>
      <c r="E31" s="424">
        <v>162</v>
      </c>
      <c r="F31" s="424">
        <v>144</v>
      </c>
      <c r="G31" s="425">
        <v>149</v>
      </c>
      <c r="H31" s="425">
        <v>65</v>
      </c>
      <c r="I31" s="425">
        <v>30</v>
      </c>
      <c r="J31" s="425">
        <v>20</v>
      </c>
      <c r="K31" s="425">
        <v>59</v>
      </c>
      <c r="L31" s="433">
        <f>SUM(C31:K31)</f>
        <v>1140</v>
      </c>
    </row>
    <row r="32" spans="1:12" ht="30" customHeight="1">
      <c r="A32" s="972"/>
      <c r="B32" s="18" t="s">
        <v>5</v>
      </c>
      <c r="C32" s="426">
        <v>212</v>
      </c>
      <c r="D32" s="166">
        <v>225</v>
      </c>
      <c r="E32" s="166">
        <v>155</v>
      </c>
      <c r="F32" s="166">
        <v>137</v>
      </c>
      <c r="G32" s="427">
        <v>177</v>
      </c>
      <c r="H32" s="427">
        <v>121</v>
      </c>
      <c r="I32" s="427">
        <v>51</v>
      </c>
      <c r="J32" s="427">
        <v>23</v>
      </c>
      <c r="K32" s="427">
        <v>64</v>
      </c>
      <c r="L32" s="434">
        <f>SUM(C32:K32)</f>
        <v>1165</v>
      </c>
    </row>
    <row r="33" spans="1:12" ht="30" customHeight="1" thickBot="1">
      <c r="A33" s="973"/>
      <c r="B33" s="19" t="s">
        <v>8</v>
      </c>
      <c r="C33" s="428">
        <f>SUM(C31:C32)</f>
        <v>482</v>
      </c>
      <c r="D33" s="429">
        <f t="shared" ref="D33" si="63">SUM(D31:D32)</f>
        <v>466</v>
      </c>
      <c r="E33" s="429">
        <f t="shared" ref="E33" si="64">SUM(E31:E32)</f>
        <v>317</v>
      </c>
      <c r="F33" s="429">
        <f t="shared" ref="F33" si="65">SUM(F31:F32)</f>
        <v>281</v>
      </c>
      <c r="G33" s="429">
        <f t="shared" ref="G33" si="66">SUM(G31:G32)</f>
        <v>326</v>
      </c>
      <c r="H33" s="429">
        <f t="shared" ref="H33" si="67">SUM(H31:H32)</f>
        <v>186</v>
      </c>
      <c r="I33" s="429">
        <f t="shared" ref="I33" si="68">SUM(I31:I32)</f>
        <v>81</v>
      </c>
      <c r="J33" s="429">
        <f t="shared" ref="J33" si="69">SUM(J31:J32)</f>
        <v>43</v>
      </c>
      <c r="K33" s="429">
        <f t="shared" ref="K33" si="70">SUM(K31:K32)</f>
        <v>123</v>
      </c>
      <c r="L33" s="326">
        <f t="shared" ref="L33" si="71">SUM(L31:L32)</f>
        <v>2305</v>
      </c>
    </row>
    <row r="34" spans="1:12" ht="30" customHeight="1">
      <c r="A34" s="971">
        <v>2020</v>
      </c>
      <c r="B34" s="17" t="s">
        <v>7</v>
      </c>
      <c r="C34" s="423">
        <v>215</v>
      </c>
      <c r="D34" s="424">
        <v>210</v>
      </c>
      <c r="E34" s="424">
        <v>144</v>
      </c>
      <c r="F34" s="424">
        <v>125</v>
      </c>
      <c r="G34" s="425">
        <v>131</v>
      </c>
      <c r="H34" s="425">
        <v>50</v>
      </c>
      <c r="I34" s="425">
        <v>23</v>
      </c>
      <c r="J34" s="425">
        <v>9</v>
      </c>
      <c r="K34" s="425">
        <v>32</v>
      </c>
      <c r="L34" s="433">
        <f>SUM(C34:K34)</f>
        <v>939</v>
      </c>
    </row>
    <row r="35" spans="1:12" ht="30" customHeight="1">
      <c r="A35" s="972"/>
      <c r="B35" s="18" t="s">
        <v>5</v>
      </c>
      <c r="C35" s="426">
        <v>137</v>
      </c>
      <c r="D35" s="166">
        <v>119</v>
      </c>
      <c r="E35" s="166">
        <v>118</v>
      </c>
      <c r="F35" s="166">
        <v>103</v>
      </c>
      <c r="G35" s="427">
        <v>171</v>
      </c>
      <c r="H35" s="427">
        <v>97</v>
      </c>
      <c r="I35" s="427">
        <v>45</v>
      </c>
      <c r="J35" s="427">
        <v>23</v>
      </c>
      <c r="K35" s="427">
        <v>72</v>
      </c>
      <c r="L35" s="434">
        <f>SUM(C35:K35)</f>
        <v>885</v>
      </c>
    </row>
    <row r="36" spans="1:12" ht="30" customHeight="1" thickBot="1">
      <c r="A36" s="973"/>
      <c r="B36" s="19" t="s">
        <v>8</v>
      </c>
      <c r="C36" s="428">
        <f>SUM(C34:C35)</f>
        <v>352</v>
      </c>
      <c r="D36" s="429">
        <f t="shared" ref="D36" si="72">SUM(D34:D35)</f>
        <v>329</v>
      </c>
      <c r="E36" s="429">
        <f t="shared" ref="E36" si="73">SUM(E34:E35)</f>
        <v>262</v>
      </c>
      <c r="F36" s="429">
        <f t="shared" ref="F36" si="74">SUM(F34:F35)</f>
        <v>228</v>
      </c>
      <c r="G36" s="429">
        <f t="shared" ref="G36" si="75">SUM(G34:G35)</f>
        <v>302</v>
      </c>
      <c r="H36" s="429">
        <f t="shared" ref="H36" si="76">SUM(H34:H35)</f>
        <v>147</v>
      </c>
      <c r="I36" s="429">
        <f t="shared" ref="I36" si="77">SUM(I34:I35)</f>
        <v>68</v>
      </c>
      <c r="J36" s="429">
        <f t="shared" ref="J36" si="78">SUM(J34:J35)</f>
        <v>32</v>
      </c>
      <c r="K36" s="429">
        <f t="shared" ref="K36" si="79">SUM(K34:K35)</f>
        <v>104</v>
      </c>
      <c r="L36" s="326">
        <f t="shared" ref="L36" si="80">SUM(L34:L35)</f>
        <v>1824</v>
      </c>
    </row>
    <row r="37" spans="1:12" ht="30" customHeight="1">
      <c r="A37" s="971">
        <v>2021</v>
      </c>
      <c r="B37" s="17" t="s">
        <v>7</v>
      </c>
      <c r="C37" s="423">
        <v>440</v>
      </c>
      <c r="D37" s="424">
        <v>339</v>
      </c>
      <c r="E37" s="424">
        <v>239</v>
      </c>
      <c r="F37" s="424">
        <v>227</v>
      </c>
      <c r="G37" s="425">
        <v>273</v>
      </c>
      <c r="H37" s="425">
        <v>118</v>
      </c>
      <c r="I37" s="425">
        <v>64</v>
      </c>
      <c r="J37" s="425">
        <v>44</v>
      </c>
      <c r="K37" s="425">
        <v>107</v>
      </c>
      <c r="L37" s="433">
        <f>SUM(C37:K37)</f>
        <v>1851</v>
      </c>
    </row>
    <row r="38" spans="1:12" ht="30" customHeight="1">
      <c r="A38" s="972"/>
      <c r="B38" s="18" t="s">
        <v>5</v>
      </c>
      <c r="C38" s="426">
        <v>279</v>
      </c>
      <c r="D38" s="166">
        <v>383</v>
      </c>
      <c r="E38" s="166">
        <v>203</v>
      </c>
      <c r="F38" s="166">
        <v>204</v>
      </c>
      <c r="G38" s="427">
        <v>217</v>
      </c>
      <c r="H38" s="427">
        <v>133</v>
      </c>
      <c r="I38" s="427">
        <v>46</v>
      </c>
      <c r="J38" s="427">
        <v>31</v>
      </c>
      <c r="K38" s="427">
        <v>76</v>
      </c>
      <c r="L38" s="434">
        <f>SUM(C38:K38)</f>
        <v>1572</v>
      </c>
    </row>
    <row r="39" spans="1:12" ht="30" customHeight="1" thickBot="1">
      <c r="A39" s="973"/>
      <c r="B39" s="19" t="s">
        <v>8</v>
      </c>
      <c r="C39" s="428">
        <f>SUM(C37:C38)</f>
        <v>719</v>
      </c>
      <c r="D39" s="429">
        <f t="shared" ref="D39:L39" si="81">SUM(D37:D38)</f>
        <v>722</v>
      </c>
      <c r="E39" s="429">
        <f t="shared" si="81"/>
        <v>442</v>
      </c>
      <c r="F39" s="429">
        <f t="shared" si="81"/>
        <v>431</v>
      </c>
      <c r="G39" s="429">
        <f t="shared" si="81"/>
        <v>490</v>
      </c>
      <c r="H39" s="429">
        <f t="shared" si="81"/>
        <v>251</v>
      </c>
      <c r="I39" s="429">
        <f t="shared" si="81"/>
        <v>110</v>
      </c>
      <c r="J39" s="429">
        <f t="shared" si="81"/>
        <v>75</v>
      </c>
      <c r="K39" s="429">
        <f t="shared" si="81"/>
        <v>183</v>
      </c>
      <c r="L39" s="326">
        <f t="shared" si="81"/>
        <v>3423</v>
      </c>
    </row>
    <row r="40" spans="1:12" ht="30" customHeight="1">
      <c r="A40" s="971">
        <v>2022</v>
      </c>
      <c r="B40" s="17" t="s">
        <v>7</v>
      </c>
      <c r="C40" s="423">
        <v>355</v>
      </c>
      <c r="D40" s="424">
        <v>282</v>
      </c>
      <c r="E40" s="424">
        <v>188</v>
      </c>
      <c r="F40" s="424">
        <v>162</v>
      </c>
      <c r="G40" s="425">
        <v>156</v>
      </c>
      <c r="H40" s="425">
        <v>62</v>
      </c>
      <c r="I40" s="425">
        <v>42</v>
      </c>
      <c r="J40" s="425">
        <v>26</v>
      </c>
      <c r="K40" s="425">
        <v>66</v>
      </c>
      <c r="L40" s="433">
        <f>SUM(C40:K40)</f>
        <v>1339</v>
      </c>
    </row>
    <row r="41" spans="1:12" ht="30" customHeight="1">
      <c r="A41" s="972"/>
      <c r="B41" s="18" t="s">
        <v>5</v>
      </c>
      <c r="C41" s="426">
        <v>181</v>
      </c>
      <c r="D41" s="166">
        <v>187</v>
      </c>
      <c r="E41" s="166">
        <v>136</v>
      </c>
      <c r="F41" s="166">
        <v>157</v>
      </c>
      <c r="G41" s="427">
        <v>241</v>
      </c>
      <c r="H41" s="427">
        <v>115</v>
      </c>
      <c r="I41" s="427">
        <v>57</v>
      </c>
      <c r="J41" s="427">
        <v>24</v>
      </c>
      <c r="K41" s="427">
        <v>84</v>
      </c>
      <c r="L41" s="434">
        <f>SUM(C41:K41)</f>
        <v>1182</v>
      </c>
    </row>
    <row r="42" spans="1:12" ht="30" customHeight="1" thickBot="1">
      <c r="A42" s="973"/>
      <c r="B42" s="19" t="s">
        <v>8</v>
      </c>
      <c r="C42" s="428">
        <f>SUM(C40:C41)</f>
        <v>536</v>
      </c>
      <c r="D42" s="429">
        <f t="shared" ref="D42:L42" si="82">SUM(D40:D41)</f>
        <v>469</v>
      </c>
      <c r="E42" s="429">
        <f t="shared" si="82"/>
        <v>324</v>
      </c>
      <c r="F42" s="429">
        <f t="shared" si="82"/>
        <v>319</v>
      </c>
      <c r="G42" s="429">
        <f t="shared" si="82"/>
        <v>397</v>
      </c>
      <c r="H42" s="429">
        <f t="shared" si="82"/>
        <v>177</v>
      </c>
      <c r="I42" s="429">
        <f t="shared" si="82"/>
        <v>99</v>
      </c>
      <c r="J42" s="429">
        <f t="shared" si="82"/>
        <v>50</v>
      </c>
      <c r="K42" s="429">
        <f t="shared" si="82"/>
        <v>150</v>
      </c>
      <c r="L42" s="326">
        <f t="shared" si="82"/>
        <v>2521</v>
      </c>
    </row>
    <row r="43" spans="1:12" ht="39" customHeight="1">
      <c r="A43" s="974" t="s">
        <v>1160</v>
      </c>
      <c r="B43" s="974"/>
      <c r="C43" s="974"/>
      <c r="D43" s="974"/>
      <c r="E43" s="974"/>
      <c r="F43" s="974"/>
      <c r="G43" s="974"/>
      <c r="H43" s="974"/>
      <c r="I43" s="974"/>
      <c r="J43" s="974"/>
      <c r="K43" s="974"/>
      <c r="L43" s="975"/>
    </row>
  </sheetData>
  <mergeCells count="19">
    <mergeCell ref="A1:B1"/>
    <mergeCell ref="A7:A9"/>
    <mergeCell ref="A13:A15"/>
    <mergeCell ref="A3:L3"/>
    <mergeCell ref="A4:L4"/>
    <mergeCell ref="A37:A39"/>
    <mergeCell ref="A43:L43"/>
    <mergeCell ref="A19:A21"/>
    <mergeCell ref="A16:A18"/>
    <mergeCell ref="C5:L5"/>
    <mergeCell ref="A5:A6"/>
    <mergeCell ref="B5:B6"/>
    <mergeCell ref="A10:A12"/>
    <mergeCell ref="A22:A24"/>
    <mergeCell ref="A25:A27"/>
    <mergeCell ref="A34:A36"/>
    <mergeCell ref="A28:A30"/>
    <mergeCell ref="A31:A33"/>
    <mergeCell ref="A40:A42"/>
  </mergeCells>
  <phoneticPr fontId="39" type="noConversion"/>
  <printOptions horizontalCentered="1"/>
  <pageMargins left="0" right="0" top="0.74803149606299213" bottom="0.35433070866141736" header="0.31496062992125984" footer="0.31496062992125984"/>
  <pageSetup paperSize="9" scale="65" orientation="portrait" r:id="rId1"/>
  <headerFooter alignWithMargins="0"/>
  <ignoredErrors>
    <ignoredError sqref="L27 L30 L33 L3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view="pageBreakPreview" topLeftCell="A22" zoomScaleNormal="80" zoomScaleSheetLayoutView="100" workbookViewId="0">
      <selection activeCell="C42" sqref="C42"/>
    </sheetView>
  </sheetViews>
  <sheetFormatPr defaultColWidth="9.140625" defaultRowHeight="12.75"/>
  <cols>
    <col min="1" max="1" width="11.7109375" style="24" customWidth="1"/>
    <col min="2" max="2" width="16.42578125" style="15" customWidth="1"/>
    <col min="3" max="3" width="14.5703125" style="15" customWidth="1"/>
    <col min="4" max="4" width="18.7109375" style="15" customWidth="1"/>
    <col min="5" max="6" width="17.85546875" style="15" customWidth="1"/>
    <col min="7" max="16384" width="9.140625" style="15"/>
  </cols>
  <sheetData>
    <row r="1" spans="1:12" ht="29.25" customHeight="1">
      <c r="A1" s="990" t="s">
        <v>353</v>
      </c>
      <c r="B1" s="990"/>
      <c r="C1" s="499"/>
      <c r="D1" s="507"/>
      <c r="E1" s="981" t="s">
        <v>63</v>
      </c>
      <c r="F1" s="981"/>
      <c r="G1" s="51"/>
      <c r="H1" s="51"/>
      <c r="I1" s="51"/>
      <c r="J1" s="51"/>
      <c r="K1" s="51"/>
      <c r="L1" s="51"/>
    </row>
    <row r="2" spans="1:12" ht="12" hidden="1" customHeight="1">
      <c r="A2" s="180"/>
      <c r="B2" s="173"/>
      <c r="C2" s="173"/>
      <c r="D2" s="173"/>
      <c r="E2" s="173"/>
      <c r="F2" s="173"/>
    </row>
    <row r="3" spans="1:12" ht="15" customHeight="1">
      <c r="A3" s="982" t="s">
        <v>937</v>
      </c>
      <c r="B3" s="982"/>
      <c r="C3" s="982"/>
      <c r="D3" s="982"/>
      <c r="E3" s="982"/>
      <c r="F3" s="173"/>
    </row>
    <row r="4" spans="1:12" ht="15.95" customHeight="1" thickBot="1">
      <c r="A4" s="987" t="s">
        <v>963</v>
      </c>
      <c r="B4" s="987"/>
      <c r="C4" s="987"/>
      <c r="D4" s="987"/>
      <c r="E4" s="987"/>
      <c r="F4" s="987"/>
    </row>
    <row r="5" spans="1:12" s="601" customFormat="1" ht="30.75" customHeight="1">
      <c r="A5" s="983" t="s">
        <v>417</v>
      </c>
      <c r="B5" s="985" t="s">
        <v>9</v>
      </c>
      <c r="C5" s="629" t="s">
        <v>95</v>
      </c>
      <c r="D5" s="629" t="s">
        <v>91</v>
      </c>
      <c r="E5" s="629" t="s">
        <v>92</v>
      </c>
      <c r="F5" s="630" t="s">
        <v>96</v>
      </c>
    </row>
    <row r="6" spans="1:12" s="601" customFormat="1" ht="25.5">
      <c r="A6" s="984"/>
      <c r="B6" s="986"/>
      <c r="C6" s="631" t="s">
        <v>510</v>
      </c>
      <c r="D6" s="631" t="s">
        <v>507</v>
      </c>
      <c r="E6" s="631" t="s">
        <v>508</v>
      </c>
      <c r="F6" s="632" t="s">
        <v>511</v>
      </c>
    </row>
    <row r="7" spans="1:12" ht="18" customHeight="1">
      <c r="A7" s="988" t="s">
        <v>418</v>
      </c>
      <c r="B7" s="633" t="s">
        <v>419</v>
      </c>
      <c r="C7" s="23">
        <v>91</v>
      </c>
      <c r="D7" s="23">
        <v>356</v>
      </c>
      <c r="E7" s="23">
        <v>10467</v>
      </c>
      <c r="F7" s="33">
        <v>8668</v>
      </c>
    </row>
    <row r="8" spans="1:12" ht="18" customHeight="1">
      <c r="A8" s="989"/>
      <c r="B8" s="633" t="s">
        <v>420</v>
      </c>
      <c r="C8" s="23">
        <v>78</v>
      </c>
      <c r="D8" s="23">
        <v>582</v>
      </c>
      <c r="E8" s="23">
        <v>67762</v>
      </c>
      <c r="F8" s="33">
        <v>54177</v>
      </c>
    </row>
    <row r="9" spans="1:12" ht="18" customHeight="1">
      <c r="A9" s="989"/>
      <c r="B9" s="633" t="s">
        <v>421</v>
      </c>
      <c r="C9" s="634">
        <f>SUM(C7:C8)</f>
        <v>169</v>
      </c>
      <c r="D9" s="634">
        <f t="shared" ref="D9:F9" si="0">SUM(D7:D8)</f>
        <v>938</v>
      </c>
      <c r="E9" s="634">
        <f t="shared" si="0"/>
        <v>78229</v>
      </c>
      <c r="F9" s="635">
        <f t="shared" si="0"/>
        <v>62845</v>
      </c>
    </row>
    <row r="10" spans="1:12" ht="18" customHeight="1">
      <c r="A10" s="988" t="s">
        <v>422</v>
      </c>
      <c r="B10" s="633" t="s">
        <v>419</v>
      </c>
      <c r="C10" s="23">
        <v>151</v>
      </c>
      <c r="D10" s="23">
        <v>560</v>
      </c>
      <c r="E10" s="23">
        <v>10600</v>
      </c>
      <c r="F10" s="33">
        <v>8556</v>
      </c>
    </row>
    <row r="11" spans="1:12" ht="18" customHeight="1">
      <c r="A11" s="989"/>
      <c r="B11" s="633" t="s">
        <v>420</v>
      </c>
      <c r="C11" s="23">
        <v>134</v>
      </c>
      <c r="D11" s="23">
        <v>713</v>
      </c>
      <c r="E11" s="23">
        <v>68866</v>
      </c>
      <c r="F11" s="33">
        <v>53607</v>
      </c>
    </row>
    <row r="12" spans="1:12" ht="18" customHeight="1">
      <c r="A12" s="989"/>
      <c r="B12" s="633" t="s">
        <v>421</v>
      </c>
      <c r="C12" s="634">
        <f>SUM(C10:C11)</f>
        <v>285</v>
      </c>
      <c r="D12" s="634">
        <f t="shared" ref="D12" si="1">SUM(D10:D11)</f>
        <v>1273</v>
      </c>
      <c r="E12" s="634">
        <f t="shared" ref="E12" si="2">SUM(E10:E11)</f>
        <v>79466</v>
      </c>
      <c r="F12" s="635">
        <f t="shared" ref="F12" si="3">SUM(F10:F11)</f>
        <v>62163</v>
      </c>
    </row>
    <row r="13" spans="1:12" ht="18" customHeight="1">
      <c r="A13" s="988" t="s">
        <v>423</v>
      </c>
      <c r="B13" s="633" t="s">
        <v>419</v>
      </c>
      <c r="C13" s="23">
        <v>154</v>
      </c>
      <c r="D13" s="23">
        <v>692</v>
      </c>
      <c r="E13" s="23">
        <v>21840</v>
      </c>
      <c r="F13" s="33">
        <v>19823</v>
      </c>
    </row>
    <row r="14" spans="1:12" ht="18" customHeight="1">
      <c r="A14" s="989"/>
      <c r="B14" s="633" t="s">
        <v>420</v>
      </c>
      <c r="C14" s="23">
        <v>158</v>
      </c>
      <c r="D14" s="23">
        <v>428</v>
      </c>
      <c r="E14" s="23">
        <v>48704</v>
      </c>
      <c r="F14" s="33">
        <v>37884</v>
      </c>
    </row>
    <row r="15" spans="1:12" ht="18" customHeight="1">
      <c r="A15" s="989"/>
      <c r="B15" s="633" t="s">
        <v>421</v>
      </c>
      <c r="C15" s="634">
        <f>SUM(C13:C14)</f>
        <v>312</v>
      </c>
      <c r="D15" s="634">
        <f t="shared" ref="D15" si="4">SUM(D13:D14)</f>
        <v>1120</v>
      </c>
      <c r="E15" s="634">
        <f t="shared" ref="E15" si="5">SUM(E13:E14)</f>
        <v>70544</v>
      </c>
      <c r="F15" s="635">
        <f t="shared" ref="F15" si="6">SUM(F13:F14)</f>
        <v>57707</v>
      </c>
    </row>
    <row r="16" spans="1:12" ht="18" customHeight="1">
      <c r="A16" s="988" t="s">
        <v>424</v>
      </c>
      <c r="B16" s="633" t="s">
        <v>419</v>
      </c>
      <c r="C16" s="23">
        <v>174</v>
      </c>
      <c r="D16" s="23">
        <v>2168</v>
      </c>
      <c r="E16" s="23">
        <v>39349</v>
      </c>
      <c r="F16" s="33">
        <v>31501</v>
      </c>
    </row>
    <row r="17" spans="1:6" ht="18" customHeight="1">
      <c r="A17" s="989"/>
      <c r="B17" s="633" t="s">
        <v>420</v>
      </c>
      <c r="C17" s="23">
        <v>123</v>
      </c>
      <c r="D17" s="23">
        <v>1163</v>
      </c>
      <c r="E17" s="23">
        <v>219417</v>
      </c>
      <c r="F17" s="33">
        <v>169995</v>
      </c>
    </row>
    <row r="18" spans="1:6" ht="18" customHeight="1">
      <c r="A18" s="989"/>
      <c r="B18" s="633" t="s">
        <v>421</v>
      </c>
      <c r="C18" s="634">
        <f>SUM(C16:C17)</f>
        <v>297</v>
      </c>
      <c r="D18" s="634">
        <f t="shared" ref="D18" si="7">SUM(D16:D17)</f>
        <v>3331</v>
      </c>
      <c r="E18" s="634">
        <f t="shared" ref="E18" si="8">SUM(E16:E17)</f>
        <v>258766</v>
      </c>
      <c r="F18" s="635">
        <f t="shared" ref="F18" si="9">SUM(F16:F17)</f>
        <v>201496</v>
      </c>
    </row>
    <row r="19" spans="1:6" ht="18" customHeight="1">
      <c r="A19" s="988" t="s">
        <v>425</v>
      </c>
      <c r="B19" s="633" t="s">
        <v>419</v>
      </c>
      <c r="C19" s="23">
        <v>107</v>
      </c>
      <c r="D19" s="23">
        <v>2626</v>
      </c>
      <c r="E19" s="23">
        <v>51110</v>
      </c>
      <c r="F19" s="33">
        <v>37343</v>
      </c>
    </row>
    <row r="20" spans="1:6" ht="18" customHeight="1">
      <c r="A20" s="989"/>
      <c r="B20" s="633" t="s">
        <v>420</v>
      </c>
      <c r="C20" s="23">
        <v>66</v>
      </c>
      <c r="D20" s="23">
        <v>214</v>
      </c>
      <c r="E20" s="23">
        <v>24263</v>
      </c>
      <c r="F20" s="33">
        <v>16033</v>
      </c>
    </row>
    <row r="21" spans="1:6" ht="18" customHeight="1">
      <c r="A21" s="989"/>
      <c r="B21" s="633" t="s">
        <v>421</v>
      </c>
      <c r="C21" s="634">
        <f>SUM(C19:C20)</f>
        <v>173</v>
      </c>
      <c r="D21" s="634">
        <f t="shared" ref="D21" si="10">SUM(D19:D20)</f>
        <v>2840</v>
      </c>
      <c r="E21" s="634">
        <f t="shared" ref="E21" si="11">SUM(E19:E20)</f>
        <v>75373</v>
      </c>
      <c r="F21" s="635">
        <f t="shared" ref="F21" si="12">SUM(F19:F20)</f>
        <v>53376</v>
      </c>
    </row>
    <row r="22" spans="1:6" ht="18" customHeight="1">
      <c r="A22" s="988" t="s">
        <v>426</v>
      </c>
      <c r="B22" s="633" t="s">
        <v>419</v>
      </c>
      <c r="C22" s="23">
        <v>132</v>
      </c>
      <c r="D22" s="23">
        <v>903</v>
      </c>
      <c r="E22" s="23">
        <v>16394</v>
      </c>
      <c r="F22" s="33">
        <v>13848</v>
      </c>
    </row>
    <row r="23" spans="1:6" ht="18" customHeight="1">
      <c r="A23" s="989"/>
      <c r="B23" s="633" t="s">
        <v>420</v>
      </c>
      <c r="C23" s="23">
        <v>100</v>
      </c>
      <c r="D23" s="23">
        <v>383</v>
      </c>
      <c r="E23" s="23">
        <v>36526</v>
      </c>
      <c r="F23" s="33">
        <v>28331</v>
      </c>
    </row>
    <row r="24" spans="1:6" ht="18" customHeight="1">
      <c r="A24" s="989"/>
      <c r="B24" s="633" t="s">
        <v>421</v>
      </c>
      <c r="C24" s="634">
        <f>SUM(C22:C23)</f>
        <v>232</v>
      </c>
      <c r="D24" s="634">
        <f t="shared" ref="D24" si="13">SUM(D22:D23)</f>
        <v>1286</v>
      </c>
      <c r="E24" s="634">
        <f t="shared" ref="E24" si="14">SUM(E22:E23)</f>
        <v>52920</v>
      </c>
      <c r="F24" s="635">
        <f t="shared" ref="F24" si="15">SUM(F22:F23)</f>
        <v>42179</v>
      </c>
    </row>
    <row r="25" spans="1:6" ht="18" customHeight="1">
      <c r="A25" s="988" t="s">
        <v>427</v>
      </c>
      <c r="B25" s="633" t="s">
        <v>419</v>
      </c>
      <c r="C25" s="23">
        <v>57</v>
      </c>
      <c r="D25" s="23">
        <v>462</v>
      </c>
      <c r="E25" s="23">
        <v>14232</v>
      </c>
      <c r="F25" s="33">
        <v>10719</v>
      </c>
    </row>
    <row r="26" spans="1:6" ht="18" customHeight="1">
      <c r="A26" s="989"/>
      <c r="B26" s="633" t="s">
        <v>420</v>
      </c>
      <c r="C26" s="23">
        <v>71</v>
      </c>
      <c r="D26" s="23">
        <v>160</v>
      </c>
      <c r="E26" s="23">
        <v>11741</v>
      </c>
      <c r="F26" s="33">
        <v>9455</v>
      </c>
    </row>
    <row r="27" spans="1:6" ht="18" customHeight="1">
      <c r="A27" s="989"/>
      <c r="B27" s="633" t="s">
        <v>421</v>
      </c>
      <c r="C27" s="634">
        <f>SUM(C25:C26)</f>
        <v>128</v>
      </c>
      <c r="D27" s="634">
        <f t="shared" ref="D27" si="16">SUM(D25:D26)</f>
        <v>622</v>
      </c>
      <c r="E27" s="634">
        <f t="shared" ref="E27" si="17">SUM(E25:E26)</f>
        <v>25973</v>
      </c>
      <c r="F27" s="635">
        <f t="shared" ref="F27" si="18">SUM(F25:F26)</f>
        <v>20174</v>
      </c>
    </row>
    <row r="28" spans="1:6" ht="18" customHeight="1">
      <c r="A28" s="988" t="s">
        <v>428</v>
      </c>
      <c r="B28" s="633" t="s">
        <v>419</v>
      </c>
      <c r="C28" s="23">
        <v>84</v>
      </c>
      <c r="D28" s="23">
        <v>494</v>
      </c>
      <c r="E28" s="23">
        <v>32973</v>
      </c>
      <c r="F28" s="33">
        <v>25420</v>
      </c>
    </row>
    <row r="29" spans="1:6" ht="18" customHeight="1">
      <c r="A29" s="989"/>
      <c r="B29" s="633" t="s">
        <v>420</v>
      </c>
      <c r="C29" s="23">
        <v>107</v>
      </c>
      <c r="D29" s="23">
        <v>323</v>
      </c>
      <c r="E29" s="23">
        <v>16649</v>
      </c>
      <c r="F29" s="33">
        <v>13426</v>
      </c>
    </row>
    <row r="30" spans="1:6" ht="18" customHeight="1">
      <c r="A30" s="989"/>
      <c r="B30" s="633" t="s">
        <v>421</v>
      </c>
      <c r="C30" s="634">
        <f>SUM(C28:C29)</f>
        <v>191</v>
      </c>
      <c r="D30" s="634">
        <f t="shared" ref="D30" si="19">SUM(D28:D29)</f>
        <v>817</v>
      </c>
      <c r="E30" s="634">
        <f t="shared" ref="E30" si="20">SUM(E28:E29)</f>
        <v>49622</v>
      </c>
      <c r="F30" s="635">
        <f t="shared" ref="F30" si="21">SUM(F28:F29)</f>
        <v>38846</v>
      </c>
    </row>
    <row r="31" spans="1:6" ht="18" customHeight="1">
      <c r="A31" s="988" t="s">
        <v>429</v>
      </c>
      <c r="B31" s="633" t="s">
        <v>419</v>
      </c>
      <c r="C31" s="23">
        <v>118</v>
      </c>
      <c r="D31" s="23">
        <v>546</v>
      </c>
      <c r="E31" s="23">
        <v>42375</v>
      </c>
      <c r="F31" s="33">
        <v>35041</v>
      </c>
    </row>
    <row r="32" spans="1:6" ht="18" customHeight="1">
      <c r="A32" s="989"/>
      <c r="B32" s="633" t="s">
        <v>420</v>
      </c>
      <c r="C32" s="23">
        <v>117</v>
      </c>
      <c r="D32" s="23">
        <v>413</v>
      </c>
      <c r="E32" s="23">
        <v>38845</v>
      </c>
      <c r="F32" s="33">
        <v>29203</v>
      </c>
    </row>
    <row r="33" spans="1:6" ht="18" customHeight="1">
      <c r="A33" s="989"/>
      <c r="B33" s="633" t="s">
        <v>421</v>
      </c>
      <c r="C33" s="634">
        <f>SUM(C31:C32)</f>
        <v>235</v>
      </c>
      <c r="D33" s="634">
        <f t="shared" ref="D33" si="22">SUM(D31:D32)</f>
        <v>959</v>
      </c>
      <c r="E33" s="634">
        <f t="shared" ref="E33" si="23">SUM(E31:E32)</f>
        <v>81220</v>
      </c>
      <c r="F33" s="635">
        <f t="shared" ref="F33" si="24">SUM(F31:F32)</f>
        <v>64244</v>
      </c>
    </row>
    <row r="34" spans="1:6" ht="18" customHeight="1">
      <c r="A34" s="988" t="s">
        <v>430</v>
      </c>
      <c r="B34" s="633" t="s">
        <v>419</v>
      </c>
      <c r="C34" s="23">
        <v>150</v>
      </c>
      <c r="D34" s="23">
        <v>743</v>
      </c>
      <c r="E34" s="23">
        <v>48824</v>
      </c>
      <c r="F34" s="33">
        <v>42454</v>
      </c>
    </row>
    <row r="35" spans="1:6" ht="18" customHeight="1">
      <c r="A35" s="989"/>
      <c r="B35" s="633" t="s">
        <v>420</v>
      </c>
      <c r="C35" s="23">
        <v>84</v>
      </c>
      <c r="D35" s="23">
        <v>238</v>
      </c>
      <c r="E35" s="23">
        <v>15496</v>
      </c>
      <c r="F35" s="33">
        <v>12457</v>
      </c>
    </row>
    <row r="36" spans="1:6" ht="18" customHeight="1">
      <c r="A36" s="989"/>
      <c r="B36" s="633" t="s">
        <v>421</v>
      </c>
      <c r="C36" s="634">
        <f>SUM(C34:C35)</f>
        <v>234</v>
      </c>
      <c r="D36" s="634">
        <f t="shared" ref="D36" si="25">SUM(D34:D35)</f>
        <v>981</v>
      </c>
      <c r="E36" s="634">
        <f t="shared" ref="E36" si="26">SUM(E34:E35)</f>
        <v>64320</v>
      </c>
      <c r="F36" s="635">
        <f t="shared" ref="F36" si="27">SUM(F34:F35)</f>
        <v>54911</v>
      </c>
    </row>
    <row r="37" spans="1:6" ht="18" customHeight="1">
      <c r="A37" s="988" t="s">
        <v>431</v>
      </c>
      <c r="B37" s="633" t="s">
        <v>419</v>
      </c>
      <c r="C37" s="23">
        <v>66</v>
      </c>
      <c r="D37" s="23">
        <v>392</v>
      </c>
      <c r="E37" s="23">
        <v>15143</v>
      </c>
      <c r="F37" s="33">
        <v>11114</v>
      </c>
    </row>
    <row r="38" spans="1:6" ht="18" customHeight="1">
      <c r="A38" s="989"/>
      <c r="B38" s="633" t="s">
        <v>420</v>
      </c>
      <c r="C38" s="23">
        <v>63</v>
      </c>
      <c r="D38" s="23">
        <v>163</v>
      </c>
      <c r="E38" s="23">
        <v>13311</v>
      </c>
      <c r="F38" s="33">
        <v>11289</v>
      </c>
    </row>
    <row r="39" spans="1:6" ht="18" customHeight="1">
      <c r="A39" s="989"/>
      <c r="B39" s="633" t="s">
        <v>421</v>
      </c>
      <c r="C39" s="634">
        <f>SUM(C37:C38)</f>
        <v>129</v>
      </c>
      <c r="D39" s="634">
        <f t="shared" ref="D39" si="28">SUM(D37:D38)</f>
        <v>555</v>
      </c>
      <c r="E39" s="634">
        <f t="shared" ref="E39" si="29">SUM(E37:E38)</f>
        <v>28454</v>
      </c>
      <c r="F39" s="635">
        <f t="shared" ref="F39" si="30">SUM(F37:F38)</f>
        <v>22403</v>
      </c>
    </row>
    <row r="40" spans="1:6" ht="18" customHeight="1">
      <c r="A40" s="988" t="s">
        <v>432</v>
      </c>
      <c r="B40" s="633" t="s">
        <v>419</v>
      </c>
      <c r="C40" s="23">
        <v>57</v>
      </c>
      <c r="D40" s="23">
        <v>239</v>
      </c>
      <c r="E40" s="23">
        <v>15731</v>
      </c>
      <c r="F40" s="33">
        <v>13348</v>
      </c>
    </row>
    <row r="41" spans="1:6" ht="18" customHeight="1">
      <c r="A41" s="989"/>
      <c r="B41" s="633" t="s">
        <v>420</v>
      </c>
      <c r="C41" s="23">
        <v>81</v>
      </c>
      <c r="D41" s="23">
        <v>172</v>
      </c>
      <c r="E41" s="23">
        <v>17619</v>
      </c>
      <c r="F41" s="33">
        <v>14696</v>
      </c>
    </row>
    <row r="42" spans="1:6" ht="18" customHeight="1">
      <c r="A42" s="989"/>
      <c r="B42" s="633" t="s">
        <v>421</v>
      </c>
      <c r="C42" s="634">
        <f>SUM(C40:C41)</f>
        <v>138</v>
      </c>
      <c r="D42" s="634">
        <f t="shared" ref="D42" si="31">SUM(D40:D41)</f>
        <v>411</v>
      </c>
      <c r="E42" s="634">
        <f t="shared" ref="E42" si="32">SUM(E40:E41)</f>
        <v>33350</v>
      </c>
      <c r="F42" s="635">
        <f t="shared" ref="F42" si="33">SUM(F40:F41)</f>
        <v>28044</v>
      </c>
    </row>
    <row r="43" spans="1:6" ht="20.25" customHeight="1">
      <c r="A43" s="991" t="s">
        <v>433</v>
      </c>
      <c r="B43" s="636" t="s">
        <v>419</v>
      </c>
      <c r="C43" s="637">
        <f>C40+C37+C34+C31+C28+C25+C22+C19+C16+C13+C10+C7</f>
        <v>1341</v>
      </c>
      <c r="D43" s="637">
        <f t="shared" ref="C43:F44" si="34">D40+D37+D34+D31+D28+D25+D22+D19+D16+D13+D10+D7</f>
        <v>10181</v>
      </c>
      <c r="E43" s="637">
        <f t="shared" si="34"/>
        <v>319038</v>
      </c>
      <c r="F43" s="638">
        <f t="shared" si="34"/>
        <v>257835</v>
      </c>
    </row>
    <row r="44" spans="1:6" ht="22.5" customHeight="1">
      <c r="A44" s="991"/>
      <c r="B44" s="636" t="s">
        <v>420</v>
      </c>
      <c r="C44" s="637">
        <f t="shared" si="34"/>
        <v>1182</v>
      </c>
      <c r="D44" s="637">
        <f t="shared" si="34"/>
        <v>4952</v>
      </c>
      <c r="E44" s="637">
        <f t="shared" si="34"/>
        <v>579199</v>
      </c>
      <c r="F44" s="638">
        <f t="shared" si="34"/>
        <v>450553</v>
      </c>
    </row>
    <row r="45" spans="1:6" ht="23.25" customHeight="1" thickBot="1">
      <c r="A45" s="992"/>
      <c r="B45" s="639" t="s">
        <v>421</v>
      </c>
      <c r="C45" s="640">
        <f>SUM(C43:C44)</f>
        <v>2523</v>
      </c>
      <c r="D45" s="640">
        <f t="shared" ref="D45" si="35">SUM(D43:D44)</f>
        <v>15133</v>
      </c>
      <c r="E45" s="640">
        <f t="shared" ref="E45" si="36">SUM(E43:E44)</f>
        <v>898237</v>
      </c>
      <c r="F45" s="641">
        <f t="shared" ref="F45" si="37">SUM(F43:F44)</f>
        <v>708388</v>
      </c>
    </row>
  </sheetData>
  <mergeCells count="19">
    <mergeCell ref="A28:A30"/>
    <mergeCell ref="A43:A45"/>
    <mergeCell ref="A37:A39"/>
    <mergeCell ref="A40:A42"/>
    <mergeCell ref="A31:A33"/>
    <mergeCell ref="A34:A36"/>
    <mergeCell ref="A22:A24"/>
    <mergeCell ref="A25:A27"/>
    <mergeCell ref="A1:B1"/>
    <mergeCell ref="A7:A9"/>
    <mergeCell ref="A10:A12"/>
    <mergeCell ref="A13:A15"/>
    <mergeCell ref="A16:A18"/>
    <mergeCell ref="A19:A21"/>
    <mergeCell ref="E1:F1"/>
    <mergeCell ref="A3:E3"/>
    <mergeCell ref="A5:A6"/>
    <mergeCell ref="B5:B6"/>
    <mergeCell ref="A4:F4"/>
  </mergeCells>
  <phoneticPr fontId="39" type="noConversion"/>
  <printOptions horizontalCentered="1"/>
  <pageMargins left="0.7" right="0.7" top="0.75" bottom="0.75" header="0.3" footer="0.3"/>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view="pageBreakPreview" topLeftCell="B13" zoomScale="70" zoomScaleNormal="115" zoomScaleSheetLayoutView="70" workbookViewId="0">
      <selection activeCell="I25" sqref="I25"/>
    </sheetView>
  </sheetViews>
  <sheetFormatPr defaultColWidth="9.140625" defaultRowHeight="12.75"/>
  <cols>
    <col min="1" max="1" width="5.7109375" style="31" customWidth="1"/>
    <col min="2" max="2" width="48" style="32" customWidth="1"/>
    <col min="3" max="14" width="12.7109375" style="31" customWidth="1"/>
    <col min="15" max="15" width="6.7109375" style="25" customWidth="1"/>
    <col min="16" max="16384" width="9.140625" style="25"/>
  </cols>
  <sheetData>
    <row r="1" spans="1:18" s="700" customFormat="1" ht="40.5" customHeight="1">
      <c r="A1" s="698" t="s">
        <v>353</v>
      </c>
      <c r="B1" s="698"/>
      <c r="C1" s="699"/>
      <c r="D1" s="699"/>
      <c r="E1" s="699"/>
      <c r="F1" s="699"/>
      <c r="G1" s="699"/>
      <c r="H1" s="699"/>
      <c r="I1" s="993" t="s">
        <v>63</v>
      </c>
      <c r="J1" s="993"/>
      <c r="K1" s="993"/>
      <c r="L1" s="993"/>
      <c r="M1" s="993"/>
      <c r="N1" s="993"/>
    </row>
    <row r="2" spans="1:18" ht="34.5" customHeight="1" thickBot="1">
      <c r="A2" s="994" t="s">
        <v>964</v>
      </c>
      <c r="B2" s="994"/>
      <c r="C2" s="994"/>
      <c r="D2" s="994"/>
      <c r="E2" s="994"/>
      <c r="F2" s="994"/>
      <c r="G2" s="994"/>
      <c r="H2" s="994"/>
      <c r="I2" s="994"/>
      <c r="J2" s="994"/>
      <c r="K2" s="994"/>
      <c r="L2" s="994"/>
      <c r="M2" s="994"/>
      <c r="N2" s="994"/>
    </row>
    <row r="3" spans="1:18" ht="37.5" customHeight="1" thickBot="1">
      <c r="A3" s="1000" t="s">
        <v>152</v>
      </c>
      <c r="B3" s="1003" t="s">
        <v>159</v>
      </c>
      <c r="C3" s="995" t="s">
        <v>768</v>
      </c>
      <c r="D3" s="996"/>
      <c r="E3" s="997"/>
      <c r="F3" s="995" t="s">
        <v>769</v>
      </c>
      <c r="G3" s="996"/>
      <c r="H3" s="997"/>
      <c r="I3" s="995" t="s">
        <v>770</v>
      </c>
      <c r="J3" s="996"/>
      <c r="K3" s="997"/>
      <c r="L3" s="995" t="s">
        <v>771</v>
      </c>
      <c r="M3" s="996"/>
      <c r="N3" s="997"/>
      <c r="O3" s="26"/>
    </row>
    <row r="4" spans="1:18" ht="20.25" customHeight="1">
      <c r="A4" s="1001"/>
      <c r="B4" s="1004"/>
      <c r="C4" s="532" t="s">
        <v>30</v>
      </c>
      <c r="D4" s="533" t="s">
        <v>31</v>
      </c>
      <c r="E4" s="534" t="s">
        <v>28</v>
      </c>
      <c r="F4" s="532" t="s">
        <v>30</v>
      </c>
      <c r="G4" s="533" t="s">
        <v>31</v>
      </c>
      <c r="H4" s="534" t="s">
        <v>28</v>
      </c>
      <c r="I4" s="532" t="s">
        <v>30</v>
      </c>
      <c r="J4" s="533" t="s">
        <v>31</v>
      </c>
      <c r="K4" s="534" t="s">
        <v>28</v>
      </c>
      <c r="L4" s="532" t="s">
        <v>30</v>
      </c>
      <c r="M4" s="533" t="s">
        <v>31</v>
      </c>
      <c r="N4" s="534" t="s">
        <v>28</v>
      </c>
      <c r="O4" s="27"/>
    </row>
    <row r="5" spans="1:18" s="14" customFormat="1" ht="20.25" customHeight="1" thickBot="1">
      <c r="A5" s="1002"/>
      <c r="B5" s="1005"/>
      <c r="C5" s="642" t="s">
        <v>97</v>
      </c>
      <c r="D5" s="643" t="s">
        <v>98</v>
      </c>
      <c r="E5" s="644" t="s">
        <v>29</v>
      </c>
      <c r="F5" s="642" t="s">
        <v>97</v>
      </c>
      <c r="G5" s="643" t="s">
        <v>98</v>
      </c>
      <c r="H5" s="644" t="s">
        <v>29</v>
      </c>
      <c r="I5" s="642" t="s">
        <v>97</v>
      </c>
      <c r="J5" s="643" t="s">
        <v>98</v>
      </c>
      <c r="K5" s="644" t="s">
        <v>29</v>
      </c>
      <c r="L5" s="645" t="s">
        <v>97</v>
      </c>
      <c r="M5" s="646" t="s">
        <v>98</v>
      </c>
      <c r="N5" s="647" t="s">
        <v>29</v>
      </c>
      <c r="O5" s="648"/>
    </row>
    <row r="6" spans="1:18" ht="31.5" customHeight="1">
      <c r="A6" s="435">
        <v>1</v>
      </c>
      <c r="B6" s="436" t="s">
        <v>772</v>
      </c>
      <c r="C6" s="649">
        <v>4</v>
      </c>
      <c r="D6" s="650">
        <v>1</v>
      </c>
      <c r="E6" s="651">
        <f>C6+D6</f>
        <v>5</v>
      </c>
      <c r="F6" s="649">
        <v>4</v>
      </c>
      <c r="G6" s="650">
        <v>2</v>
      </c>
      <c r="H6" s="651">
        <f>F6+G6</f>
        <v>6</v>
      </c>
      <c r="I6" s="649">
        <v>59</v>
      </c>
      <c r="J6" s="650">
        <v>57</v>
      </c>
      <c r="K6" s="651">
        <f>SUM(I6:J6)</f>
        <v>116</v>
      </c>
      <c r="L6" s="649">
        <v>39</v>
      </c>
      <c r="M6" s="650">
        <v>51</v>
      </c>
      <c r="N6" s="651">
        <f>SUM(L6:M6)</f>
        <v>90</v>
      </c>
      <c r="O6" s="28"/>
    </row>
    <row r="7" spans="1:18" ht="31.5" customHeight="1">
      <c r="A7" s="437">
        <v>2</v>
      </c>
      <c r="B7" s="438" t="s">
        <v>773</v>
      </c>
      <c r="C7" s="652">
        <v>4</v>
      </c>
      <c r="D7" s="653">
        <v>97</v>
      </c>
      <c r="E7" s="654">
        <f t="shared" ref="E7:E25" si="0">C7+D7</f>
        <v>101</v>
      </c>
      <c r="F7" s="652">
        <v>7</v>
      </c>
      <c r="G7" s="653">
        <v>250</v>
      </c>
      <c r="H7" s="654">
        <f t="shared" ref="H7:H25" si="1">F7+G7</f>
        <v>257</v>
      </c>
      <c r="I7" s="652">
        <v>876</v>
      </c>
      <c r="J7" s="653">
        <v>28402</v>
      </c>
      <c r="K7" s="654">
        <f t="shared" ref="K7:K25" si="2">SUM(I7:J7)</f>
        <v>29278</v>
      </c>
      <c r="L7" s="652">
        <v>703</v>
      </c>
      <c r="M7" s="653">
        <v>20762</v>
      </c>
      <c r="N7" s="654">
        <f>SUM(L7:M7)</f>
        <v>21465</v>
      </c>
      <c r="O7" s="28"/>
    </row>
    <row r="8" spans="1:18" ht="31.5" customHeight="1">
      <c r="A8" s="437">
        <v>3</v>
      </c>
      <c r="B8" s="438" t="s">
        <v>774</v>
      </c>
      <c r="C8" s="652">
        <v>1</v>
      </c>
      <c r="D8" s="653">
        <v>18</v>
      </c>
      <c r="E8" s="654">
        <f t="shared" si="0"/>
        <v>19</v>
      </c>
      <c r="F8" s="652">
        <v>6</v>
      </c>
      <c r="G8" s="653">
        <v>83</v>
      </c>
      <c r="H8" s="654">
        <f t="shared" si="1"/>
        <v>89</v>
      </c>
      <c r="I8" s="652">
        <v>1571</v>
      </c>
      <c r="J8" s="653">
        <v>11410</v>
      </c>
      <c r="K8" s="723">
        <f t="shared" si="2"/>
        <v>12981</v>
      </c>
      <c r="L8" s="652">
        <v>1375</v>
      </c>
      <c r="M8" s="653">
        <v>6647</v>
      </c>
      <c r="N8" s="654">
        <f t="shared" ref="N8:N25" si="3">SUM(L8:M8)</f>
        <v>8022</v>
      </c>
      <c r="O8" s="28"/>
    </row>
    <row r="9" spans="1:18" ht="31.5" customHeight="1">
      <c r="A9" s="437">
        <v>4</v>
      </c>
      <c r="B9" s="438" t="s">
        <v>775</v>
      </c>
      <c r="C9" s="652">
        <v>1</v>
      </c>
      <c r="D9" s="653">
        <v>47</v>
      </c>
      <c r="E9" s="654">
        <f t="shared" si="0"/>
        <v>48</v>
      </c>
      <c r="F9" s="652">
        <v>1</v>
      </c>
      <c r="G9" s="653">
        <v>93</v>
      </c>
      <c r="H9" s="654">
        <f t="shared" si="1"/>
        <v>94</v>
      </c>
      <c r="I9" s="652">
        <v>20</v>
      </c>
      <c r="J9" s="653">
        <v>23666</v>
      </c>
      <c r="K9" s="654">
        <f t="shared" si="2"/>
        <v>23686</v>
      </c>
      <c r="L9" s="652">
        <v>19</v>
      </c>
      <c r="M9" s="653">
        <v>18050</v>
      </c>
      <c r="N9" s="654">
        <f t="shared" si="3"/>
        <v>18069</v>
      </c>
      <c r="O9" s="28"/>
    </row>
    <row r="10" spans="1:18" ht="31.5" customHeight="1">
      <c r="A10" s="437">
        <v>5</v>
      </c>
      <c r="B10" s="438" t="s">
        <v>776</v>
      </c>
      <c r="C10" s="652">
        <v>0</v>
      </c>
      <c r="D10" s="653">
        <v>50</v>
      </c>
      <c r="E10" s="654">
        <f t="shared" si="0"/>
        <v>50</v>
      </c>
      <c r="F10" s="652">
        <v>0</v>
      </c>
      <c r="G10" s="653">
        <v>172</v>
      </c>
      <c r="H10" s="654">
        <f t="shared" si="1"/>
        <v>172</v>
      </c>
      <c r="I10" s="652">
        <v>0</v>
      </c>
      <c r="J10" s="653">
        <v>46626</v>
      </c>
      <c r="K10" s="723">
        <f t="shared" si="2"/>
        <v>46626</v>
      </c>
      <c r="L10" s="652">
        <v>0</v>
      </c>
      <c r="M10" s="653">
        <v>34070</v>
      </c>
      <c r="N10" s="654">
        <f t="shared" si="3"/>
        <v>34070</v>
      </c>
      <c r="O10" s="28"/>
      <c r="Q10"/>
      <c r="R10"/>
    </row>
    <row r="11" spans="1:18" ht="31.5" customHeight="1">
      <c r="A11" s="437">
        <v>6</v>
      </c>
      <c r="B11" s="438" t="s">
        <v>777</v>
      </c>
      <c r="C11" s="652">
        <v>0</v>
      </c>
      <c r="D11" s="653">
        <v>24</v>
      </c>
      <c r="E11" s="654">
        <f t="shared" si="0"/>
        <v>24</v>
      </c>
      <c r="F11" s="652">
        <v>0</v>
      </c>
      <c r="G11" s="653">
        <v>68</v>
      </c>
      <c r="H11" s="654">
        <f t="shared" si="1"/>
        <v>68</v>
      </c>
      <c r="I11" s="652">
        <v>0</v>
      </c>
      <c r="J11" s="653">
        <v>14890</v>
      </c>
      <c r="K11" s="654">
        <f t="shared" si="2"/>
        <v>14890</v>
      </c>
      <c r="L11" s="652">
        <v>0</v>
      </c>
      <c r="M11" s="653">
        <v>11658</v>
      </c>
      <c r="N11" s="654">
        <f t="shared" si="3"/>
        <v>11658</v>
      </c>
      <c r="O11" s="28"/>
      <c r="Q11"/>
      <c r="R11"/>
    </row>
    <row r="12" spans="1:18" ht="31.5" customHeight="1">
      <c r="A12" s="437">
        <v>7</v>
      </c>
      <c r="B12" s="438" t="s">
        <v>778</v>
      </c>
      <c r="C12" s="652">
        <v>1</v>
      </c>
      <c r="D12" s="653">
        <v>2</v>
      </c>
      <c r="E12" s="654">
        <f t="shared" si="0"/>
        <v>3</v>
      </c>
      <c r="F12" s="652">
        <v>29</v>
      </c>
      <c r="G12" s="653">
        <v>5</v>
      </c>
      <c r="H12" s="654">
        <f t="shared" si="1"/>
        <v>34</v>
      </c>
      <c r="I12" s="652">
        <v>1115</v>
      </c>
      <c r="J12" s="653">
        <v>253</v>
      </c>
      <c r="K12" s="723">
        <f t="shared" si="2"/>
        <v>1368</v>
      </c>
      <c r="L12" s="652">
        <v>950</v>
      </c>
      <c r="M12" s="653">
        <v>147</v>
      </c>
      <c r="N12" s="654">
        <f t="shared" si="3"/>
        <v>1097</v>
      </c>
      <c r="O12" s="28"/>
      <c r="Q12"/>
      <c r="R12"/>
    </row>
    <row r="13" spans="1:18" ht="31.5" customHeight="1">
      <c r="A13" s="437">
        <v>8</v>
      </c>
      <c r="B13" s="438" t="s">
        <v>779</v>
      </c>
      <c r="C13" s="652">
        <v>2</v>
      </c>
      <c r="D13" s="653">
        <v>13</v>
      </c>
      <c r="E13" s="654">
        <f t="shared" si="0"/>
        <v>15</v>
      </c>
      <c r="F13" s="652">
        <v>9</v>
      </c>
      <c r="G13" s="653">
        <v>16</v>
      </c>
      <c r="H13" s="654">
        <f t="shared" si="1"/>
        <v>25</v>
      </c>
      <c r="I13" s="652">
        <v>3556</v>
      </c>
      <c r="J13" s="653">
        <v>1907</v>
      </c>
      <c r="K13" s="654">
        <f t="shared" si="2"/>
        <v>5463</v>
      </c>
      <c r="L13" s="652">
        <v>1492</v>
      </c>
      <c r="M13" s="653">
        <v>1274</v>
      </c>
      <c r="N13" s="654">
        <f t="shared" si="3"/>
        <v>2766</v>
      </c>
      <c r="O13" s="28"/>
      <c r="Q13"/>
      <c r="R13"/>
    </row>
    <row r="14" spans="1:18" ht="31.5" customHeight="1">
      <c r="A14" s="437">
        <v>9</v>
      </c>
      <c r="B14" s="438" t="s">
        <v>780</v>
      </c>
      <c r="C14" s="652">
        <v>0</v>
      </c>
      <c r="D14" s="653">
        <v>5</v>
      </c>
      <c r="E14" s="654">
        <f t="shared" si="0"/>
        <v>5</v>
      </c>
      <c r="F14" s="652">
        <v>0</v>
      </c>
      <c r="G14" s="653">
        <v>21</v>
      </c>
      <c r="H14" s="654">
        <f t="shared" si="1"/>
        <v>21</v>
      </c>
      <c r="I14" s="652">
        <v>0</v>
      </c>
      <c r="J14" s="653">
        <v>28578</v>
      </c>
      <c r="K14" s="723">
        <f t="shared" si="2"/>
        <v>28578</v>
      </c>
      <c r="L14" s="652">
        <v>0</v>
      </c>
      <c r="M14" s="653">
        <v>25359</v>
      </c>
      <c r="N14" s="654">
        <f t="shared" si="3"/>
        <v>25359</v>
      </c>
      <c r="O14" s="28"/>
      <c r="Q14"/>
      <c r="R14"/>
    </row>
    <row r="15" spans="1:18" ht="31.5" customHeight="1">
      <c r="A15" s="437">
        <v>10</v>
      </c>
      <c r="B15" s="438" t="s">
        <v>781</v>
      </c>
      <c r="C15" s="652">
        <v>53</v>
      </c>
      <c r="D15" s="653">
        <v>51</v>
      </c>
      <c r="E15" s="654">
        <f t="shared" si="0"/>
        <v>104</v>
      </c>
      <c r="F15" s="652">
        <v>1660</v>
      </c>
      <c r="G15" s="653">
        <v>573</v>
      </c>
      <c r="H15" s="654">
        <f t="shared" si="1"/>
        <v>2233</v>
      </c>
      <c r="I15" s="652">
        <v>25845</v>
      </c>
      <c r="J15" s="653">
        <v>7727</v>
      </c>
      <c r="K15" s="654">
        <f t="shared" si="2"/>
        <v>33572</v>
      </c>
      <c r="L15" s="652">
        <v>19136</v>
      </c>
      <c r="M15" s="653">
        <v>5369</v>
      </c>
      <c r="N15" s="654">
        <f t="shared" si="3"/>
        <v>24505</v>
      </c>
      <c r="O15" s="28"/>
      <c r="Q15"/>
      <c r="R15"/>
    </row>
    <row r="16" spans="1:18" ht="31.5" customHeight="1">
      <c r="A16" s="437">
        <v>11</v>
      </c>
      <c r="B16" s="438" t="s">
        <v>782</v>
      </c>
      <c r="C16" s="652">
        <v>0</v>
      </c>
      <c r="D16" s="653">
        <v>29</v>
      </c>
      <c r="E16" s="654">
        <f t="shared" si="0"/>
        <v>29</v>
      </c>
      <c r="F16" s="652">
        <v>0</v>
      </c>
      <c r="G16" s="653">
        <v>357</v>
      </c>
      <c r="H16" s="654">
        <f t="shared" si="1"/>
        <v>357</v>
      </c>
      <c r="I16" s="652">
        <v>0</v>
      </c>
      <c r="J16" s="653">
        <v>33532</v>
      </c>
      <c r="K16" s="723">
        <f t="shared" si="2"/>
        <v>33532</v>
      </c>
      <c r="L16" s="652">
        <v>0</v>
      </c>
      <c r="M16" s="653">
        <v>22323</v>
      </c>
      <c r="N16" s="654">
        <f t="shared" si="3"/>
        <v>22323</v>
      </c>
      <c r="O16" s="28"/>
      <c r="Q16"/>
      <c r="R16"/>
    </row>
    <row r="17" spans="1:18" ht="31.5" customHeight="1">
      <c r="A17" s="437">
        <v>12</v>
      </c>
      <c r="B17" s="438" t="s">
        <v>783</v>
      </c>
      <c r="C17" s="652">
        <v>2</v>
      </c>
      <c r="D17" s="653">
        <v>190</v>
      </c>
      <c r="E17" s="654">
        <f t="shared" si="0"/>
        <v>192</v>
      </c>
      <c r="F17" s="652">
        <v>3</v>
      </c>
      <c r="G17" s="653">
        <v>1060</v>
      </c>
      <c r="H17" s="654">
        <f t="shared" si="1"/>
        <v>1063</v>
      </c>
      <c r="I17" s="652">
        <v>155</v>
      </c>
      <c r="J17" s="653">
        <v>250038</v>
      </c>
      <c r="K17" s="654">
        <f t="shared" si="2"/>
        <v>250193</v>
      </c>
      <c r="L17" s="652">
        <v>115</v>
      </c>
      <c r="M17" s="653">
        <v>192588</v>
      </c>
      <c r="N17" s="654">
        <f t="shared" si="3"/>
        <v>192703</v>
      </c>
      <c r="O17" s="28"/>
      <c r="Q17"/>
      <c r="R17"/>
    </row>
    <row r="18" spans="1:18" ht="31.5" customHeight="1">
      <c r="A18" s="437">
        <v>13</v>
      </c>
      <c r="B18" s="438" t="s">
        <v>784</v>
      </c>
      <c r="C18" s="652">
        <v>2</v>
      </c>
      <c r="D18" s="653">
        <v>8</v>
      </c>
      <c r="E18" s="654">
        <f t="shared" si="0"/>
        <v>10</v>
      </c>
      <c r="F18" s="652">
        <v>3</v>
      </c>
      <c r="G18" s="653">
        <v>42</v>
      </c>
      <c r="H18" s="654">
        <f t="shared" si="1"/>
        <v>45</v>
      </c>
      <c r="I18" s="652">
        <v>443</v>
      </c>
      <c r="J18" s="653">
        <v>1063</v>
      </c>
      <c r="K18" s="723">
        <f t="shared" si="2"/>
        <v>1506</v>
      </c>
      <c r="L18" s="652">
        <v>305</v>
      </c>
      <c r="M18" s="653">
        <v>686</v>
      </c>
      <c r="N18" s="654">
        <f t="shared" si="3"/>
        <v>991</v>
      </c>
      <c r="O18" s="28"/>
      <c r="Q18"/>
      <c r="R18"/>
    </row>
    <row r="19" spans="1:18" ht="31.5" customHeight="1">
      <c r="A19" s="437">
        <v>14</v>
      </c>
      <c r="B19" s="438" t="s">
        <v>785</v>
      </c>
      <c r="C19" s="652">
        <v>38</v>
      </c>
      <c r="D19" s="653">
        <v>177</v>
      </c>
      <c r="E19" s="654">
        <f t="shared" si="0"/>
        <v>215</v>
      </c>
      <c r="F19" s="652">
        <v>143</v>
      </c>
      <c r="G19" s="653">
        <v>287</v>
      </c>
      <c r="H19" s="654">
        <f t="shared" si="1"/>
        <v>430</v>
      </c>
      <c r="I19" s="652">
        <v>6322</v>
      </c>
      <c r="J19" s="653">
        <v>22067</v>
      </c>
      <c r="K19" s="654">
        <f t="shared" si="2"/>
        <v>28389</v>
      </c>
      <c r="L19" s="652">
        <v>5853</v>
      </c>
      <c r="M19" s="653">
        <v>18372</v>
      </c>
      <c r="N19" s="654">
        <f t="shared" si="3"/>
        <v>24225</v>
      </c>
      <c r="O19" s="28"/>
      <c r="Q19"/>
      <c r="R19"/>
    </row>
    <row r="20" spans="1:18" ht="31.5" customHeight="1">
      <c r="A20" s="437">
        <v>15</v>
      </c>
      <c r="B20" s="438" t="s">
        <v>786</v>
      </c>
      <c r="C20" s="652">
        <v>12</v>
      </c>
      <c r="D20" s="653">
        <v>80</v>
      </c>
      <c r="E20" s="654">
        <f t="shared" si="0"/>
        <v>92</v>
      </c>
      <c r="F20" s="652">
        <v>976</v>
      </c>
      <c r="G20" s="653">
        <v>800</v>
      </c>
      <c r="H20" s="654">
        <f t="shared" si="1"/>
        <v>1776</v>
      </c>
      <c r="I20" s="652">
        <v>22515</v>
      </c>
      <c r="J20" s="653">
        <v>35850</v>
      </c>
      <c r="K20" s="723">
        <f t="shared" si="2"/>
        <v>58365</v>
      </c>
      <c r="L20" s="652">
        <v>18672</v>
      </c>
      <c r="M20" s="653">
        <v>29784</v>
      </c>
      <c r="N20" s="654">
        <f t="shared" si="3"/>
        <v>48456</v>
      </c>
      <c r="O20" s="28"/>
      <c r="Q20"/>
      <c r="R20"/>
    </row>
    <row r="21" spans="1:18" ht="38.25" customHeight="1">
      <c r="A21" s="437">
        <v>16</v>
      </c>
      <c r="B21" s="679" t="s">
        <v>787</v>
      </c>
      <c r="C21" s="652">
        <v>1</v>
      </c>
      <c r="D21" s="653">
        <v>18</v>
      </c>
      <c r="E21" s="723">
        <f t="shared" si="0"/>
        <v>19</v>
      </c>
      <c r="F21" s="652">
        <v>1</v>
      </c>
      <c r="G21" s="653">
        <v>71</v>
      </c>
      <c r="H21" s="654">
        <f t="shared" si="1"/>
        <v>72</v>
      </c>
      <c r="I21" s="652">
        <v>14</v>
      </c>
      <c r="J21" s="653">
        <v>3929</v>
      </c>
      <c r="K21" s="654">
        <f t="shared" si="2"/>
        <v>3943</v>
      </c>
      <c r="L21" s="652">
        <v>12</v>
      </c>
      <c r="M21" s="653">
        <v>2590</v>
      </c>
      <c r="N21" s="654">
        <f t="shared" si="3"/>
        <v>2602</v>
      </c>
      <c r="O21" s="28"/>
      <c r="Q21"/>
      <c r="R21"/>
    </row>
    <row r="22" spans="1:18" ht="31.5" customHeight="1">
      <c r="A22" s="437">
        <v>17</v>
      </c>
      <c r="B22" s="438" t="s">
        <v>788</v>
      </c>
      <c r="C22" s="652">
        <v>9</v>
      </c>
      <c r="D22" s="653">
        <v>8</v>
      </c>
      <c r="E22" s="654">
        <f t="shared" si="0"/>
        <v>17</v>
      </c>
      <c r="F22" s="652">
        <v>1212</v>
      </c>
      <c r="G22" s="653">
        <v>46</v>
      </c>
      <c r="H22" s="654">
        <f t="shared" si="1"/>
        <v>1258</v>
      </c>
      <c r="I22" s="652">
        <v>30148</v>
      </c>
      <c r="J22" s="653">
        <v>1304</v>
      </c>
      <c r="K22" s="723">
        <f t="shared" si="2"/>
        <v>31452</v>
      </c>
      <c r="L22" s="652">
        <v>19843</v>
      </c>
      <c r="M22" s="653">
        <v>1102</v>
      </c>
      <c r="N22" s="654">
        <f t="shared" si="3"/>
        <v>20945</v>
      </c>
      <c r="O22" s="28"/>
      <c r="Q22"/>
      <c r="R22"/>
    </row>
    <row r="23" spans="1:18" ht="31.5" customHeight="1">
      <c r="A23" s="437">
        <v>18</v>
      </c>
      <c r="B23" s="438" t="s">
        <v>789</v>
      </c>
      <c r="C23" s="652">
        <v>29</v>
      </c>
      <c r="D23" s="653">
        <v>26</v>
      </c>
      <c r="E23" s="654">
        <f t="shared" si="0"/>
        <v>55</v>
      </c>
      <c r="F23" s="652">
        <v>95</v>
      </c>
      <c r="G23" s="653">
        <v>92</v>
      </c>
      <c r="H23" s="654">
        <f t="shared" si="1"/>
        <v>187</v>
      </c>
      <c r="I23" s="652">
        <v>4056</v>
      </c>
      <c r="J23" s="653">
        <v>12173</v>
      </c>
      <c r="K23" s="654">
        <f t="shared" si="2"/>
        <v>16229</v>
      </c>
      <c r="L23" s="652">
        <v>2211</v>
      </c>
      <c r="M23" s="653">
        <v>9052</v>
      </c>
      <c r="N23" s="654">
        <f t="shared" si="3"/>
        <v>11263</v>
      </c>
      <c r="O23" s="28"/>
      <c r="Q23"/>
      <c r="R23"/>
    </row>
    <row r="24" spans="1:18" ht="31.5" customHeight="1">
      <c r="A24" s="437">
        <v>19</v>
      </c>
      <c r="B24" s="438" t="s">
        <v>790</v>
      </c>
      <c r="C24" s="652">
        <v>47</v>
      </c>
      <c r="D24" s="653">
        <v>140</v>
      </c>
      <c r="E24" s="654">
        <f t="shared" si="0"/>
        <v>187</v>
      </c>
      <c r="F24" s="652">
        <v>93</v>
      </c>
      <c r="G24" s="653">
        <v>499</v>
      </c>
      <c r="H24" s="654">
        <f t="shared" si="1"/>
        <v>592</v>
      </c>
      <c r="I24" s="652">
        <v>19021</v>
      </c>
      <c r="J24" s="653">
        <v>38206</v>
      </c>
      <c r="K24" s="723">
        <f t="shared" si="2"/>
        <v>57227</v>
      </c>
      <c r="L24" s="652">
        <v>13847</v>
      </c>
      <c r="M24" s="653">
        <v>36804</v>
      </c>
      <c r="N24" s="654">
        <f t="shared" si="3"/>
        <v>50651</v>
      </c>
      <c r="O24" s="28"/>
      <c r="Q24"/>
      <c r="R24"/>
    </row>
    <row r="25" spans="1:18" ht="31.5" customHeight="1" thickBot="1">
      <c r="A25" s="439">
        <v>20</v>
      </c>
      <c r="B25" s="440" t="s">
        <v>791</v>
      </c>
      <c r="C25" s="652">
        <v>1135</v>
      </c>
      <c r="D25" s="653">
        <v>198</v>
      </c>
      <c r="E25" s="723">
        <f t="shared" si="0"/>
        <v>1333</v>
      </c>
      <c r="F25" s="652">
        <v>5939</v>
      </c>
      <c r="G25" s="653">
        <v>415</v>
      </c>
      <c r="H25" s="723">
        <f t="shared" si="1"/>
        <v>6354</v>
      </c>
      <c r="I25" s="652">
        <v>203322</v>
      </c>
      <c r="J25" s="653">
        <v>17521</v>
      </c>
      <c r="K25" s="654">
        <f t="shared" si="2"/>
        <v>220843</v>
      </c>
      <c r="L25" s="652">
        <v>173263</v>
      </c>
      <c r="M25" s="653">
        <v>13865</v>
      </c>
      <c r="N25" s="654">
        <f t="shared" si="3"/>
        <v>187128</v>
      </c>
      <c r="O25" s="28"/>
      <c r="Q25"/>
      <c r="R25"/>
    </row>
    <row r="26" spans="1:18" ht="28.5" customHeight="1" thickBot="1">
      <c r="A26" s="998" t="s">
        <v>344</v>
      </c>
      <c r="B26" s="999"/>
      <c r="C26" s="655">
        <f>SUM(C6:C25)</f>
        <v>1341</v>
      </c>
      <c r="D26" s="656">
        <f t="shared" ref="D26:H26" si="4">SUM(D6:D25)</f>
        <v>1182</v>
      </c>
      <c r="E26" s="657">
        <f t="shared" si="4"/>
        <v>2523</v>
      </c>
      <c r="F26" s="656">
        <f t="shared" si="4"/>
        <v>10181</v>
      </c>
      <c r="G26" s="656">
        <f t="shared" si="4"/>
        <v>4952</v>
      </c>
      <c r="H26" s="657">
        <f t="shared" si="4"/>
        <v>15133</v>
      </c>
      <c r="I26" s="655">
        <f t="shared" ref="I26:M26" si="5">SUM(I6:I25)</f>
        <v>319038</v>
      </c>
      <c r="J26" s="656">
        <f t="shared" si="5"/>
        <v>579199</v>
      </c>
      <c r="K26" s="657">
        <f t="shared" si="5"/>
        <v>898237</v>
      </c>
      <c r="L26" s="655">
        <f t="shared" si="5"/>
        <v>257835</v>
      </c>
      <c r="M26" s="656">
        <f t="shared" si="5"/>
        <v>450553</v>
      </c>
      <c r="N26" s="657">
        <f>SUM(N6:N25)</f>
        <v>708388</v>
      </c>
      <c r="O26" s="29"/>
      <c r="Q26"/>
      <c r="R26"/>
    </row>
    <row r="27" spans="1:18" ht="17.25" customHeight="1">
      <c r="A27" s="30"/>
      <c r="B27" s="25"/>
      <c r="Q27"/>
      <c r="R27"/>
    </row>
    <row r="28" spans="1:18">
      <c r="C28" s="658"/>
      <c r="Q28"/>
      <c r="R28"/>
    </row>
    <row r="29" spans="1:18">
      <c r="Q29"/>
      <c r="R29"/>
    </row>
  </sheetData>
  <mergeCells count="9">
    <mergeCell ref="I1:N1"/>
    <mergeCell ref="A2:N2"/>
    <mergeCell ref="L3:N3"/>
    <mergeCell ref="A26:B26"/>
    <mergeCell ref="A3:A5"/>
    <mergeCell ref="B3:B5"/>
    <mergeCell ref="C3:E3"/>
    <mergeCell ref="F3:H3"/>
    <mergeCell ref="I3:K3"/>
  </mergeCells>
  <phoneticPr fontId="39" type="noConversion"/>
  <printOptions horizontalCentered="1" verticalCentered="1"/>
  <pageMargins left="0.70866141732283472" right="0.70866141732283472" top="0.74803149606299213" bottom="0.74803149606299213" header="0.31496062992125984" footer="0.31496062992125984"/>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14</vt:i4>
      </vt:variant>
    </vt:vector>
  </HeadingPairs>
  <TitlesOfParts>
    <vt:vector size="45" baseType="lpstr">
      <vt:lpstr>içindekiler1</vt:lpstr>
      <vt:lpstr>Metaveri</vt:lpstr>
      <vt:lpstr>İstatistiki kavramlar</vt:lpstr>
      <vt:lpstr>1.1</vt:lpstr>
      <vt:lpstr>1.2</vt:lpstr>
      <vt:lpstr>1.3</vt:lpstr>
      <vt:lpstr>1.4</vt:lpstr>
      <vt:lpstr>1.5</vt:lpstr>
      <vt:lpstr>1.6</vt:lpstr>
      <vt:lpstr>1.7</vt:lpstr>
      <vt:lpstr>1.8</vt:lpstr>
      <vt:lpstr>1.9</vt:lpstr>
      <vt:lpstr>1.9 </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 ve Grafik 1.1</vt:lpstr>
      <vt:lpstr>'1.14'!Yazdırma_Alanı</vt:lpstr>
      <vt:lpstr>'1.17'!Yazdırma_Alanı</vt:lpstr>
      <vt:lpstr>'1.19'!Yazdırma_Alanı</vt:lpstr>
      <vt:lpstr>'1.20'!Yazdırma_Alanı</vt:lpstr>
      <vt:lpstr>'1.21'!Yazdırma_Alanı</vt:lpstr>
      <vt:lpstr>'1.22'!Yazdırma_Alanı</vt:lpstr>
      <vt:lpstr>'1.23'!Yazdırma_Alanı</vt:lpstr>
      <vt:lpstr>'1.24'!Yazdırma_Alanı</vt:lpstr>
      <vt:lpstr>'1.25'!Yazdırma_Alanı</vt:lpstr>
      <vt:lpstr>'1.26'!Yazdırma_Alanı</vt:lpstr>
      <vt:lpstr>'1.27 ve Grafik 1.1'!Yazdırma_Alanı</vt:lpstr>
      <vt:lpstr>'1.5'!Yazdırma_Alanı</vt:lpstr>
      <vt:lpstr>'1.8'!Yazdırma_Alanı</vt:lpstr>
      <vt:lpstr>içindekiler1!Yazdırma_Alanı</vt:lpstr>
    </vt:vector>
  </TitlesOfParts>
  <Company>E.YK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PERFECT PC1</dc:creator>
  <cp:lastModifiedBy>Feride Irmak</cp:lastModifiedBy>
  <cp:lastPrinted>2023-10-06T12:23:25Z</cp:lastPrinted>
  <dcterms:created xsi:type="dcterms:W3CDTF">2011-07-24T17:39:06Z</dcterms:created>
  <dcterms:modified xsi:type="dcterms:W3CDTF">2023-11-07T07:07:18Z</dcterms:modified>
</cp:coreProperties>
</file>